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Paolo\DocAnalisi\Rel 6.0\MKT_Moduli Opzionali\12_LIMS_IP\"/>
    </mc:Choice>
  </mc:AlternateContent>
  <bookViews>
    <workbookView xWindow="0" yWindow="120" windowWidth="15195" windowHeight="8700"/>
  </bookViews>
  <sheets>
    <sheet name="Strumenti in uso" sheetId="4" r:id="rId1"/>
    <sheet name="Costi del Personale" sheetId="2" r:id="rId2"/>
    <sheet name="Costi Progetto SW" sheetId="1" r:id="rId3"/>
    <sheet name="Verifica il R.O.I." sheetId="3" r:id="rId4"/>
  </sheets>
  <definedNames>
    <definedName name="Costo_Liv1">'Costi del Personale'!$D$7</definedName>
    <definedName name="Costo_Liv2">'Costi del Personale'!$D$8</definedName>
    <definedName name="Costo_Liv3">'Costi del Personale'!$D$9</definedName>
    <definedName name="Num_Camp_Sett">'Strumenti in uso'!$S$31</definedName>
    <definedName name="Num_Strum">'Strumenti in uso'!$A$34</definedName>
  </definedNames>
  <calcPr calcId="152511"/>
</workbook>
</file>

<file path=xl/calcChain.xml><?xml version="1.0" encoding="utf-8"?>
<calcChain xmlns="http://schemas.openxmlformats.org/spreadsheetml/2006/main">
  <c r="F45" i="1" l="1"/>
  <c r="H27" i="1"/>
  <c r="A32" i="4"/>
  <c r="F9" i="1"/>
  <c r="F27" i="1"/>
  <c r="A31" i="4"/>
  <c r="F10" i="1"/>
  <c r="L4" i="4"/>
  <c r="M4" i="4"/>
  <c r="H4" i="4"/>
  <c r="I4" i="4"/>
  <c r="J4" i="4"/>
  <c r="K4" i="4"/>
  <c r="Q4" i="4"/>
  <c r="E8" i="2"/>
  <c r="G8" i="2"/>
  <c r="I11" i="3"/>
  <c r="O4" i="4"/>
  <c r="E9" i="2"/>
  <c r="G9" i="2"/>
  <c r="I12" i="3"/>
  <c r="S31" i="4"/>
  <c r="F9" i="2"/>
  <c r="N4" i="4"/>
  <c r="E7" i="2"/>
  <c r="P4" i="4"/>
  <c r="E10" i="2"/>
  <c r="F10" i="2"/>
  <c r="F48" i="1"/>
  <c r="F49" i="1"/>
  <c r="F50" i="1"/>
  <c r="E24" i="3"/>
  <c r="E22" i="3"/>
  <c r="H33" i="1"/>
  <c r="I27" i="1"/>
  <c r="F37" i="1"/>
  <c r="H35" i="1"/>
  <c r="F36" i="1"/>
  <c r="I8" i="3"/>
  <c r="F7" i="2"/>
  <c r="G7" i="2"/>
  <c r="I10" i="3"/>
  <c r="G10" i="2"/>
  <c r="I13" i="3"/>
  <c r="E23" i="3"/>
  <c r="F8" i="2"/>
  <c r="H39" i="1"/>
  <c r="E21" i="3"/>
  <c r="I6" i="3"/>
  <c r="I14" i="3"/>
  <c r="F51" i="1"/>
  <c r="E25" i="3"/>
  <c r="A34" i="4"/>
  <c r="G25" i="3"/>
  <c r="G22" i="3"/>
  <c r="G21" i="3"/>
  <c r="I21" i="3"/>
  <c r="I16" i="3"/>
  <c r="G24" i="3"/>
  <c r="G23" i="3"/>
  <c r="I22" i="3"/>
  <c r="I23" i="3"/>
  <c r="I24" i="3"/>
  <c r="I25" i="3"/>
  <c r="I27" i="3"/>
</calcChain>
</file>

<file path=xl/comments1.xml><?xml version="1.0" encoding="utf-8"?>
<comments xmlns="http://schemas.openxmlformats.org/spreadsheetml/2006/main">
  <authors>
    <author>pb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pb:</t>
        </r>
        <r>
          <rPr>
            <sz val="8"/>
            <color indexed="81"/>
            <rFont val="Tahoma"/>
            <family val="2"/>
          </rPr>
          <t xml:space="preserve">
(comprensivi di benefits, etc.)</t>
        </r>
      </text>
    </comment>
  </commentList>
</comments>
</file>

<file path=xl/sharedStrings.xml><?xml version="1.0" encoding="utf-8"?>
<sst xmlns="http://schemas.openxmlformats.org/spreadsheetml/2006/main" count="146" uniqueCount="119">
  <si>
    <t>1.</t>
  </si>
  <si>
    <t>2.</t>
  </si>
  <si>
    <t>3.</t>
  </si>
  <si>
    <t xml:space="preserve">Computers </t>
  </si>
  <si>
    <t>5.</t>
  </si>
  <si>
    <t>6.</t>
  </si>
  <si>
    <t>7.</t>
  </si>
  <si>
    <t>4.</t>
  </si>
  <si>
    <t>6.2.1</t>
  </si>
  <si>
    <t>6.2.2</t>
  </si>
  <si>
    <t>Valutazione Annua Risparmi</t>
  </si>
  <si>
    <t>Analisti, Tecnici, Operatori</t>
  </si>
  <si>
    <t>Responsabili di Servizio</t>
  </si>
  <si>
    <t>Responsabile di Laboratorio</t>
  </si>
  <si>
    <t>Redditività dell'investimento</t>
  </si>
  <si>
    <t>Anno 1</t>
  </si>
  <si>
    <t>Anno 2</t>
  </si>
  <si>
    <t>Anno 3</t>
  </si>
  <si>
    <t>Anno 4</t>
  </si>
  <si>
    <t>Anno 5</t>
  </si>
  <si>
    <t>Risparmio Annuo</t>
  </si>
  <si>
    <t>Costo Annuo eliminato (risorse risparmiate) Impiegato Liv. 1</t>
  </si>
  <si>
    <t>Costo Annuo eliminato (risorse risparmiate) Impiegato Liv. 2</t>
  </si>
  <si>
    <t>Costo Annuo eliminato (risorse risparmiate) Impiegato Liv. 3</t>
  </si>
  <si>
    <t>Totale Risparmio Annuo</t>
  </si>
  <si>
    <t>Risparmio per Campione elaborato</t>
  </si>
  <si>
    <t>Sistema di integrazione Strumenti</t>
  </si>
  <si>
    <t>Servizi di Validazione</t>
  </si>
  <si>
    <t>Servizi di Validazione Software</t>
  </si>
  <si>
    <t>Dotazione di Hardware</t>
  </si>
  <si>
    <t>Convertitori di segnale</t>
  </si>
  <si>
    <t>Sistemi Bar-Code</t>
  </si>
  <si>
    <t>Implemantazione / Avviamento</t>
  </si>
  <si>
    <t>Costi di implementazione</t>
  </si>
  <si>
    <t>Istruzione Utenti</t>
  </si>
  <si>
    <t>Istruzione Amministratore Sistema</t>
  </si>
  <si>
    <t>Costi di trasferta</t>
  </si>
  <si>
    <t>Costi annuali di Assistenza</t>
  </si>
  <si>
    <t>Costi Totali del lavoro per Implementaz./Avviamento</t>
  </si>
  <si>
    <t>Descrizione</t>
  </si>
  <si>
    <t>Costi</t>
  </si>
  <si>
    <t>I Valori su sfondo azzurro sono solo esemplificaivi</t>
  </si>
  <si>
    <t>Per favore, sostituiteli con i valori reali propri del Vs. Laboratorio</t>
  </si>
  <si>
    <t>Progetto Automazione Strumentale</t>
  </si>
  <si>
    <t>Totali</t>
  </si>
  <si>
    <t>Costi del Progetto di integrazione Strumenti</t>
  </si>
  <si>
    <t>Costo delle Licenze Software Base</t>
  </si>
  <si>
    <t>Costo totale di implementazione</t>
  </si>
  <si>
    <t>Costo Annuo Assist. SW</t>
  </si>
  <si>
    <t>R.O.I. Annuo</t>
  </si>
  <si>
    <t>Dall'analisi dei costi di implementazione :</t>
  </si>
  <si>
    <t>Risparmio</t>
  </si>
  <si>
    <t>Costo del Sistema</t>
  </si>
  <si>
    <t>R.O.I. totale in 5 anni</t>
  </si>
  <si>
    <t>Classificazione Strumenti</t>
  </si>
  <si>
    <t>dir</t>
  </si>
  <si>
    <t>file</t>
  </si>
  <si>
    <t>Produttore</t>
  </si>
  <si>
    <t>Mod.</t>
  </si>
  <si>
    <t>Metodiche</t>
  </si>
  <si>
    <t>Sw "S.D.M."</t>
  </si>
  <si>
    <t>Ore/gg</t>
  </si>
  <si>
    <t>Trascrizione Valori su FDL</t>
  </si>
  <si>
    <t>Verifica Trascrizione e correzione Errori</t>
  </si>
  <si>
    <t>Data Entry Manuale su LIMS</t>
  </si>
  <si>
    <t>Verifica Data Entry e correzione Errori</t>
  </si>
  <si>
    <t>Ricerca dati non ancora sul LIMS x richieste da Cli</t>
  </si>
  <si>
    <t>Operazioni Calcolo e Logica per scelta Risultati</t>
  </si>
  <si>
    <t>Assorb. Atom.</t>
  </si>
  <si>
    <t>Perkin Elmer</t>
  </si>
  <si>
    <t>AA WinLab</t>
  </si>
  <si>
    <t>Thermo Quest</t>
  </si>
  <si>
    <t>Math 95 XL</t>
  </si>
  <si>
    <t>GC/MS</t>
  </si>
  <si>
    <t>Cromatografia Ionica</t>
  </si>
  <si>
    <t>Dionex</t>
  </si>
  <si>
    <t>DX 120</t>
  </si>
  <si>
    <t>Chromeleon</t>
  </si>
  <si>
    <t>Bilancia</t>
  </si>
  <si>
    <t>Mettler Toledo</t>
  </si>
  <si>
    <t>AG 204</t>
  </si>
  <si>
    <t>Meth1</t>
  </si>
  <si>
    <t>Meth2</t>
  </si>
  <si>
    <t>Meth3</t>
  </si>
  <si>
    <t>Liv. Personale</t>
  </si>
  <si>
    <t>Livello</t>
  </si>
  <si>
    <t>Personale</t>
  </si>
  <si>
    <t>Tip. Coll.</t>
  </si>
  <si>
    <t>Personale Segreteria</t>
  </si>
  <si>
    <t>Correzioni del Resp. Servizio</t>
  </si>
  <si>
    <t>Correzioni del Resp. Laboratorio</t>
  </si>
  <si>
    <t>Rimedio Errori</t>
  </si>
  <si>
    <t>Caricamento Sequenze Strumentali</t>
  </si>
  <si>
    <t>N* Matric.</t>
  </si>
  <si>
    <t>Costi Orari Lordi</t>
  </si>
  <si>
    <t>Costo Annuo eliminato (risorse risparmiate) Impiegato Liv. 4</t>
  </si>
  <si>
    <t>Costo primo anno Assistenza SW</t>
  </si>
  <si>
    <t>CIDX1</t>
  </si>
  <si>
    <t>CIDX2</t>
  </si>
  <si>
    <t>Ore / gg</t>
  </si>
  <si>
    <t>Ore / Sett</t>
  </si>
  <si>
    <t>Ore / anno</t>
  </si>
  <si>
    <t>Tipo Strumento</t>
  </si>
  <si>
    <t>Num. Medio Campioni / Settimana</t>
  </si>
  <si>
    <t>Tot. N° Camp.</t>
  </si>
  <si>
    <t>Costo medio dei "Modelli-Strumento" coll. File</t>
  </si>
  <si>
    <t>Costo medio SW x protocolli coll. dir (es. Bilancia)</t>
  </si>
  <si>
    <t>&lt;- N° Tot. Strum. che si ipotizza di collegare</t>
  </si>
  <si>
    <t>Media % Asw</t>
  </si>
  <si>
    <t>Ammortamento</t>
  </si>
  <si>
    <t>Capitale</t>
  </si>
  <si>
    <t>Interessi</t>
  </si>
  <si>
    <t>Capitale =</t>
  </si>
  <si>
    <t>Interessi =</t>
  </si>
  <si>
    <t>Total Costi Ammortamento =</t>
  </si>
  <si>
    <t>Totale Costi Ammortamento</t>
  </si>
  <si>
    <t>Ammortamento Costo Annuale supporto :</t>
  </si>
  <si>
    <t>&lt;- Tot. N° Strum. "dir" che si ipotizza di collegare</t>
  </si>
  <si>
    <t>&lt;- Tot. N° Strum. "File" che si ipotizza di collegare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</si>
</sst>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(&quot;$&quot;* #,##0_);_(&quot;$&quot;* \(#,##0\);_(&quot;$&quot;* &quot;-&quot;??_);_(@_)"/>
    <numFmt numFmtId="169" formatCode="_([$€]* #,##0.00_);_([$€]* \(#,##0.00\);_([$€]* &quot;-&quot;??_);_(@_)"/>
    <numFmt numFmtId="170" formatCode="[$€-410]\ #,##0.00;[Red]\-[$€-410]\ #,##0.00"/>
    <numFmt numFmtId="171" formatCode="0.0"/>
    <numFmt numFmtId="172" formatCode="0.0%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55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0"/>
      <color indexed="62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6"/>
      <color indexed="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0" fontId="5" fillId="2" borderId="2" xfId="0" applyFont="1" applyFill="1" applyBorder="1" applyAlignment="1">
      <alignment horizontal="right"/>
    </xf>
    <xf numFmtId="0" fontId="6" fillId="0" borderId="0" xfId="0" applyFont="1"/>
    <xf numFmtId="0" fontId="7" fillId="2" borderId="3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0" borderId="0" xfId="0" applyFont="1" applyBorder="1"/>
    <xf numFmtId="0" fontId="8" fillId="3" borderId="3" xfId="0" applyFont="1" applyFill="1" applyBorder="1"/>
    <xf numFmtId="0" fontId="8" fillId="3" borderId="22" xfId="0" applyFont="1" applyFill="1" applyBorder="1"/>
    <xf numFmtId="0" fontId="8" fillId="3" borderId="23" xfId="0" applyFont="1" applyFill="1" applyBorder="1"/>
    <xf numFmtId="0" fontId="9" fillId="2" borderId="22" xfId="0" applyFont="1" applyFill="1" applyBorder="1" applyAlignment="1">
      <alignment vertical="top"/>
    </xf>
    <xf numFmtId="0" fontId="8" fillId="3" borderId="4" xfId="0" applyFont="1" applyFill="1" applyBorder="1"/>
    <xf numFmtId="0" fontId="8" fillId="3" borderId="27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167" fontId="6" fillId="2" borderId="0" xfId="0" applyNumberFormat="1" applyFont="1" applyFill="1"/>
    <xf numFmtId="167" fontId="5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/>
    </xf>
    <xf numFmtId="167" fontId="5" fillId="2" borderId="0" xfId="0" applyNumberFormat="1" applyFont="1" applyFill="1" applyBorder="1" applyAlignment="1">
      <alignment horizontal="center"/>
    </xf>
    <xf numFmtId="167" fontId="10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167" fontId="6" fillId="2" borderId="0" xfId="0" applyNumberFormat="1" applyFont="1" applyFill="1" applyBorder="1"/>
    <xf numFmtId="167" fontId="12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13" fillId="2" borderId="0" xfId="0" applyFont="1" applyFill="1" applyBorder="1"/>
    <xf numFmtId="169" fontId="6" fillId="3" borderId="0" xfId="1" applyFont="1" applyFill="1" applyBorder="1" applyAlignment="1">
      <alignment horizontal="center"/>
    </xf>
    <xf numFmtId="166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169" fontId="5" fillId="4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vertical="top"/>
    </xf>
    <xf numFmtId="167" fontId="6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169" fontId="6" fillId="3" borderId="5" xfId="1" applyFont="1" applyFill="1" applyBorder="1" applyAlignment="1">
      <alignment horizontal="center"/>
    </xf>
    <xf numFmtId="169" fontId="6" fillId="3" borderId="6" xfId="1" applyFont="1" applyFill="1" applyBorder="1" applyAlignment="1">
      <alignment horizontal="center"/>
    </xf>
    <xf numFmtId="169" fontId="6" fillId="3" borderId="7" xfId="1" applyFont="1" applyFill="1" applyBorder="1" applyAlignment="1">
      <alignment horizontal="center"/>
    </xf>
    <xf numFmtId="169" fontId="6" fillId="2" borderId="0" xfId="1" applyFont="1" applyFill="1" applyBorder="1" applyAlignment="1">
      <alignment horizontal="center"/>
    </xf>
    <xf numFmtId="166" fontId="12" fillId="2" borderId="0" xfId="0" applyNumberFormat="1" applyFont="1" applyFill="1"/>
    <xf numFmtId="166" fontId="12" fillId="2" borderId="0" xfId="0" applyNumberFormat="1" applyFont="1" applyFill="1" applyBorder="1"/>
    <xf numFmtId="167" fontId="6" fillId="2" borderId="1" xfId="0" applyNumberFormat="1" applyFont="1" applyFill="1" applyBorder="1"/>
    <xf numFmtId="0" fontId="12" fillId="2" borderId="1" xfId="0" applyFont="1" applyFill="1" applyBorder="1"/>
    <xf numFmtId="169" fontId="5" fillId="4" borderId="0" xfId="1" applyFont="1" applyFill="1" applyBorder="1"/>
    <xf numFmtId="169" fontId="10" fillId="4" borderId="0" xfId="1" applyFont="1" applyFill="1" applyBorder="1" applyAlignment="1">
      <alignment horizontal="center"/>
    </xf>
    <xf numFmtId="169" fontId="10" fillId="4" borderId="0" xfId="1" applyFont="1" applyFill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167" fontId="6" fillId="2" borderId="2" xfId="0" applyNumberFormat="1" applyFont="1" applyFill="1" applyBorder="1"/>
    <xf numFmtId="167" fontId="5" fillId="2" borderId="0" xfId="0" applyNumberFormat="1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167" fontId="14" fillId="2" borderId="0" xfId="0" applyNumberFormat="1" applyFont="1" applyFill="1" applyBorder="1"/>
    <xf numFmtId="169" fontId="14" fillId="4" borderId="0" xfId="1" applyFont="1" applyFill="1" applyBorder="1"/>
    <xf numFmtId="0" fontId="5" fillId="2" borderId="0" xfId="0" applyFont="1" applyFill="1" applyBorder="1" applyAlignment="1">
      <alignment horizontal="right"/>
    </xf>
    <xf numFmtId="169" fontId="5" fillId="4" borderId="0" xfId="1" applyFont="1" applyFill="1"/>
    <xf numFmtId="0" fontId="5" fillId="2" borderId="0" xfId="0" applyFont="1" applyFill="1" applyAlignment="1">
      <alignment horizontal="right"/>
    </xf>
    <xf numFmtId="0" fontId="9" fillId="5" borderId="0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5" fillId="2" borderId="0" xfId="0" applyFont="1" applyFill="1"/>
    <xf numFmtId="167" fontId="6" fillId="2" borderId="0" xfId="0" applyNumberFormat="1" applyFont="1" applyFill="1" applyAlignment="1">
      <alignment horizontal="center"/>
    </xf>
    <xf numFmtId="172" fontId="6" fillId="3" borderId="0" xfId="0" applyNumberFormat="1" applyFont="1" applyFill="1" applyAlignment="1">
      <alignment horizontal="center"/>
    </xf>
    <xf numFmtId="169" fontId="5" fillId="4" borderId="0" xfId="1" applyFont="1" applyFill="1" applyAlignment="1">
      <alignment horizontal="center"/>
    </xf>
    <xf numFmtId="164" fontId="6" fillId="2" borderId="0" xfId="0" applyNumberFormat="1" applyFont="1" applyFill="1"/>
    <xf numFmtId="0" fontId="5" fillId="2" borderId="0" xfId="0" applyFont="1" applyFill="1" applyAlignment="1">
      <alignment horizontal="center"/>
    </xf>
    <xf numFmtId="169" fontId="5" fillId="4" borderId="5" xfId="1" applyFont="1" applyFill="1" applyBorder="1" applyAlignment="1">
      <alignment horizontal="center"/>
    </xf>
    <xf numFmtId="169" fontId="5" fillId="4" borderId="6" xfId="1" applyFont="1" applyFill="1" applyBorder="1" applyAlignment="1">
      <alignment horizontal="center"/>
    </xf>
    <xf numFmtId="0" fontId="5" fillId="2" borderId="2" xfId="0" applyFont="1" applyFill="1" applyBorder="1" applyAlignment="1"/>
    <xf numFmtId="0" fontId="7" fillId="2" borderId="32" xfId="0" applyFont="1" applyFill="1" applyBorder="1" applyAlignment="1">
      <alignment horizontal="left" vertical="center"/>
    </xf>
    <xf numFmtId="0" fontId="6" fillId="2" borderId="12" xfId="0" applyFont="1" applyFill="1" applyBorder="1" applyAlignment="1"/>
    <xf numFmtId="0" fontId="13" fillId="3" borderId="22" xfId="0" applyFont="1" applyFill="1" applyBorder="1" applyAlignment="1">
      <alignment textRotation="90"/>
    </xf>
    <xf numFmtId="0" fontId="13" fillId="3" borderId="23" xfId="0" applyFont="1" applyFill="1" applyBorder="1" applyAlignment="1">
      <alignment textRotation="90"/>
    </xf>
    <xf numFmtId="0" fontId="6" fillId="0" borderId="0" xfId="0" applyFont="1" applyFill="1"/>
    <xf numFmtId="0" fontId="13" fillId="3" borderId="2" xfId="0" applyFont="1" applyFill="1" applyBorder="1" applyAlignment="1">
      <alignment textRotation="90"/>
    </xf>
    <xf numFmtId="0" fontId="13" fillId="3" borderId="24" xfId="0" applyFont="1" applyFill="1" applyBorder="1" applyAlignment="1">
      <alignment textRotation="90"/>
    </xf>
    <xf numFmtId="0" fontId="17" fillId="2" borderId="25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2" borderId="15" xfId="0" applyFont="1" applyFill="1" applyBorder="1"/>
    <xf numFmtId="169" fontId="6" fillId="3" borderId="15" xfId="1" applyFont="1" applyFill="1" applyBorder="1"/>
    <xf numFmtId="171" fontId="5" fillId="0" borderId="15" xfId="0" applyNumberFormat="1" applyFont="1" applyBorder="1"/>
    <xf numFmtId="171" fontId="5" fillId="0" borderId="16" xfId="0" applyNumberFormat="1" applyFont="1" applyBorder="1"/>
    <xf numFmtId="0" fontId="17" fillId="2" borderId="17" xfId="0" applyFont="1" applyFill="1" applyBorder="1" applyAlignment="1">
      <alignment horizontal="center"/>
    </xf>
    <xf numFmtId="0" fontId="18" fillId="2" borderId="11" xfId="0" applyFont="1" applyFill="1" applyBorder="1"/>
    <xf numFmtId="169" fontId="6" fillId="3" borderId="11" xfId="1" applyFont="1" applyFill="1" applyBorder="1"/>
    <xf numFmtId="171" fontId="5" fillId="0" borderId="11" xfId="0" applyNumberFormat="1" applyFont="1" applyBorder="1"/>
    <xf numFmtId="171" fontId="5" fillId="0" borderId="18" xfId="0" applyNumberFormat="1" applyFont="1" applyBorder="1"/>
    <xf numFmtId="0" fontId="17" fillId="0" borderId="17" xfId="0" applyFont="1" applyFill="1" applyBorder="1" applyAlignment="1">
      <alignment horizontal="center"/>
    </xf>
    <xf numFmtId="0" fontId="18" fillId="0" borderId="11" xfId="0" applyFont="1" applyFill="1" applyBorder="1"/>
    <xf numFmtId="171" fontId="5" fillId="0" borderId="11" xfId="0" applyNumberFormat="1" applyFont="1" applyFill="1" applyBorder="1"/>
    <xf numFmtId="171" fontId="5" fillId="0" borderId="18" xfId="0" applyNumberFormat="1" applyFont="1" applyFill="1" applyBorder="1"/>
    <xf numFmtId="165" fontId="6" fillId="0" borderId="0" xfId="2" applyFont="1" applyFill="1"/>
    <xf numFmtId="0" fontId="17" fillId="0" borderId="19" xfId="0" applyFont="1" applyFill="1" applyBorder="1" applyAlignment="1">
      <alignment horizontal="center"/>
    </xf>
    <xf numFmtId="0" fontId="18" fillId="0" borderId="20" xfId="0" applyFont="1" applyFill="1" applyBorder="1"/>
    <xf numFmtId="169" fontId="6" fillId="3" borderId="20" xfId="1" applyFont="1" applyFill="1" applyBorder="1"/>
    <xf numFmtId="171" fontId="5" fillId="0" borderId="20" xfId="0" applyNumberFormat="1" applyFont="1" applyFill="1" applyBorder="1"/>
    <xf numFmtId="171" fontId="5" fillId="0" borderId="21" xfId="0" applyNumberFormat="1" applyFont="1" applyFill="1" applyBorder="1"/>
    <xf numFmtId="0" fontId="17" fillId="0" borderId="0" xfId="0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19" fillId="0" borderId="0" xfId="0" applyFont="1" applyFill="1"/>
    <xf numFmtId="0" fontId="20" fillId="0" borderId="0" xfId="0" applyFont="1" applyFill="1"/>
    <xf numFmtId="0" fontId="8" fillId="0" borderId="0" xfId="0" applyFont="1" applyFill="1"/>
    <xf numFmtId="0" fontId="6" fillId="0" borderId="0" xfId="0" quotePrefix="1" applyFont="1" applyFill="1" applyAlignment="1">
      <alignment horizontal="right"/>
    </xf>
    <xf numFmtId="0" fontId="18" fillId="0" borderId="0" xfId="0" applyFont="1" applyFill="1"/>
    <xf numFmtId="0" fontId="21" fillId="0" borderId="0" xfId="0" applyFont="1" applyFill="1"/>
    <xf numFmtId="0" fontId="5" fillId="0" borderId="0" xfId="0" applyFont="1" applyFill="1" applyAlignment="1">
      <alignment horizontal="left"/>
    </xf>
    <xf numFmtId="0" fontId="22" fillId="0" borderId="32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29" xfId="0" applyFont="1" applyBorder="1" applyAlignment="1">
      <alignment horizontal="right"/>
    </xf>
    <xf numFmtId="0" fontId="7" fillId="2" borderId="29" xfId="0" applyFont="1" applyFill="1" applyBorder="1" applyAlignment="1">
      <alignment horizontal="left" vertical="center"/>
    </xf>
    <xf numFmtId="0" fontId="17" fillId="3" borderId="30" xfId="0" applyFont="1" applyFill="1" applyBorder="1"/>
    <xf numFmtId="0" fontId="18" fillId="3" borderId="0" xfId="0" applyFont="1" applyFill="1" applyBorder="1" applyAlignment="1">
      <alignment textRotation="90"/>
    </xf>
    <xf numFmtId="0" fontId="18" fillId="3" borderId="31" xfId="0" applyFont="1" applyFill="1" applyBorder="1" applyAlignment="1">
      <alignment textRotation="90"/>
    </xf>
    <xf numFmtId="0" fontId="13" fillId="0" borderId="0" xfId="0" applyFont="1" applyAlignment="1">
      <alignment textRotation="90"/>
    </xf>
    <xf numFmtId="0" fontId="18" fillId="0" borderId="27" xfId="0" applyFont="1" applyBorder="1" applyAlignment="1"/>
    <xf numFmtId="0" fontId="13" fillId="3" borderId="27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 applyBorder="1" applyAlignment="1">
      <alignment horizontal="center"/>
    </xf>
    <xf numFmtId="0" fontId="17" fillId="3" borderId="4" xfId="0" applyFont="1" applyFill="1" applyBorder="1"/>
    <xf numFmtId="0" fontId="18" fillId="3" borderId="2" xfId="0" applyFont="1" applyFill="1" applyBorder="1" applyAlignment="1">
      <alignment textRotation="90"/>
    </xf>
    <xf numFmtId="0" fontId="18" fillId="3" borderId="24" xfId="0" applyFont="1" applyFill="1" applyBorder="1" applyAlignment="1">
      <alignment textRotation="90"/>
    </xf>
    <xf numFmtId="0" fontId="13" fillId="3" borderId="11" xfId="0" applyFont="1" applyFill="1" applyBorder="1" applyAlignment="1">
      <alignment textRotation="90"/>
    </xf>
    <xf numFmtId="0" fontId="18" fillId="0" borderId="11" xfId="0" applyFont="1" applyBorder="1" applyAlignment="1"/>
    <xf numFmtId="171" fontId="18" fillId="0" borderId="11" xfId="0" applyNumberFormat="1" applyFont="1" applyBorder="1" applyAlignment="1">
      <alignment horizontal="center"/>
    </xf>
    <xf numFmtId="0" fontId="6" fillId="0" borderId="13" xfId="0" applyFont="1" applyBorder="1"/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textRotation="30"/>
    </xf>
    <xf numFmtId="0" fontId="18" fillId="0" borderId="11" xfId="0" applyFont="1" applyFill="1" applyBorder="1" applyAlignment="1">
      <alignment horizontal="center" textRotation="30"/>
    </xf>
    <xf numFmtId="0" fontId="13" fillId="3" borderId="11" xfId="0" applyFont="1" applyFill="1" applyBorder="1"/>
    <xf numFmtId="171" fontId="13" fillId="3" borderId="11" xfId="0" applyNumberFormat="1" applyFont="1" applyFill="1" applyBorder="1"/>
    <xf numFmtId="1" fontId="13" fillId="3" borderId="11" xfId="0" applyNumberFormat="1" applyFont="1" applyFill="1" applyBorder="1"/>
    <xf numFmtId="0" fontId="18" fillId="0" borderId="12" xfId="0" applyFont="1" applyBorder="1" applyAlignment="1"/>
    <xf numFmtId="0" fontId="6" fillId="0" borderId="29" xfId="0" applyFont="1" applyBorder="1"/>
    <xf numFmtId="171" fontId="13" fillId="0" borderId="0" xfId="0" applyNumberFormat="1" applyFont="1"/>
    <xf numFmtId="0" fontId="18" fillId="0" borderId="0" xfId="0" applyFont="1"/>
    <xf numFmtId="1" fontId="5" fillId="0" borderId="8" xfId="0" applyNumberFormat="1" applyFont="1" applyBorder="1" applyAlignment="1"/>
    <xf numFmtId="0" fontId="18" fillId="0" borderId="4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1" fontId="18" fillId="0" borderId="28" xfId="0" applyNumberFormat="1" applyFont="1" applyBorder="1" applyAlignment="1">
      <alignment horizontal="center"/>
    </xf>
    <xf numFmtId="0" fontId="18" fillId="0" borderId="32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5" fillId="2" borderId="3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170" fontId="5" fillId="4" borderId="11" xfId="1" applyNumberFormat="1" applyFont="1" applyFill="1" applyBorder="1"/>
    <xf numFmtId="170" fontId="6" fillId="2" borderId="0" xfId="1" applyNumberFormat="1" applyFont="1" applyFill="1"/>
    <xf numFmtId="170" fontId="6" fillId="4" borderId="11" xfId="1" applyNumberFormat="1" applyFont="1" applyFill="1" applyBorder="1"/>
    <xf numFmtId="170" fontId="6" fillId="4" borderId="11" xfId="1" applyNumberFormat="1" applyFont="1" applyFill="1" applyBorder="1" applyAlignment="1">
      <alignment horizontal="right"/>
    </xf>
    <xf numFmtId="170" fontId="5" fillId="4" borderId="11" xfId="1" applyNumberFormat="1" applyFont="1" applyFill="1" applyBorder="1" applyAlignment="1">
      <alignment horizontal="right"/>
    </xf>
    <xf numFmtId="170" fontId="6" fillId="2" borderId="0" xfId="1" applyNumberFormat="1" applyFont="1" applyFill="1" applyAlignment="1">
      <alignment horizontal="right"/>
    </xf>
    <xf numFmtId="168" fontId="6" fillId="2" borderId="0" xfId="2" applyNumberFormat="1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169" fontId="6" fillId="4" borderId="11" xfId="1" applyFont="1" applyFill="1" applyBorder="1" applyAlignment="1">
      <alignment horizontal="center"/>
    </xf>
    <xf numFmtId="169" fontId="6" fillId="4" borderId="11" xfId="1" applyFont="1" applyFill="1" applyBorder="1"/>
    <xf numFmtId="0" fontId="6" fillId="2" borderId="0" xfId="0" applyFont="1" applyFill="1" applyAlignment="1">
      <alignment horizontal="right"/>
    </xf>
    <xf numFmtId="167" fontId="17" fillId="2" borderId="0" xfId="0" applyNumberFormat="1" applyFont="1" applyFill="1" applyBorder="1" applyAlignment="1">
      <alignment horizontal="center"/>
    </xf>
    <xf numFmtId="167" fontId="5" fillId="4" borderId="28" xfId="0" applyNumberFormat="1" applyFont="1" applyFill="1" applyBorder="1" applyAlignment="1">
      <alignment horizontal="center"/>
    </xf>
    <xf numFmtId="167" fontId="23" fillId="4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right"/>
    </xf>
    <xf numFmtId="169" fontId="24" fillId="4" borderId="8" xfId="1" applyFont="1" applyFill="1" applyBorder="1" applyAlignment="1">
      <alignment horizontal="center"/>
    </xf>
    <xf numFmtId="0" fontId="25" fillId="2" borderId="0" xfId="0" applyFont="1" applyFill="1" applyBorder="1"/>
    <xf numFmtId="0" fontId="26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247650</xdr:colOff>
      <xdr:row>0</xdr:row>
      <xdr:rowOff>552450</xdr:rowOff>
    </xdr:to>
    <xdr:pic>
      <xdr:nvPicPr>
        <xdr:cNvPr id="4101" name="Picture 1" descr="Polinfo Lab Prove Alta risol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57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390525</xdr:colOff>
      <xdr:row>5</xdr:row>
      <xdr:rowOff>104775</xdr:rowOff>
    </xdr:from>
    <xdr:to>
      <xdr:col>7</xdr:col>
      <xdr:colOff>95250</xdr:colOff>
      <xdr:row>5</xdr:row>
      <xdr:rowOff>1085850</xdr:rowOff>
    </xdr:to>
    <xdr:pic>
      <xdr:nvPicPr>
        <xdr:cNvPr id="4102" name="Picture 2" descr="Lims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685925"/>
          <a:ext cx="5143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647700</xdr:colOff>
      <xdr:row>0</xdr:row>
      <xdr:rowOff>552450</xdr:rowOff>
    </xdr:to>
    <xdr:pic>
      <xdr:nvPicPr>
        <xdr:cNvPr id="2074" name="Picture 17" descr="Polinfo Lab Prove Alta risol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57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1</xdr:row>
      <xdr:rowOff>47625</xdr:rowOff>
    </xdr:from>
    <xdr:to>
      <xdr:col>6</xdr:col>
      <xdr:colOff>581025</xdr:colOff>
      <xdr:row>1</xdr:row>
      <xdr:rowOff>809625</xdr:rowOff>
    </xdr:to>
    <xdr:pic>
      <xdr:nvPicPr>
        <xdr:cNvPr id="2075" name="Picture 18" descr="Lims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19125"/>
          <a:ext cx="4000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4</xdr:col>
      <xdr:colOff>152400</xdr:colOff>
      <xdr:row>0</xdr:row>
      <xdr:rowOff>561975</xdr:rowOff>
    </xdr:to>
    <xdr:pic>
      <xdr:nvPicPr>
        <xdr:cNvPr id="1046" name="Picture 17" descr="Polinfo Lab Prove Alta risol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3200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95250</xdr:rowOff>
    </xdr:from>
    <xdr:to>
      <xdr:col>8</xdr:col>
      <xdr:colOff>419100</xdr:colOff>
      <xdr:row>1</xdr:row>
      <xdr:rowOff>857250</xdr:rowOff>
    </xdr:to>
    <xdr:pic>
      <xdr:nvPicPr>
        <xdr:cNvPr id="1047" name="Picture 18" descr="Lims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666750"/>
          <a:ext cx="4000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104775</xdr:colOff>
      <xdr:row>1</xdr:row>
      <xdr:rowOff>0</xdr:rowOff>
    </xdr:to>
    <xdr:pic>
      <xdr:nvPicPr>
        <xdr:cNvPr id="3095" name="Picture 17" descr="Polinfo Lab Prove Alta risol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257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809625</xdr:colOff>
      <xdr:row>1</xdr:row>
      <xdr:rowOff>66675</xdr:rowOff>
    </xdr:from>
    <xdr:to>
      <xdr:col>8</xdr:col>
      <xdr:colOff>1209675</xdr:colOff>
      <xdr:row>1</xdr:row>
      <xdr:rowOff>828675</xdr:rowOff>
    </xdr:to>
    <xdr:pic>
      <xdr:nvPicPr>
        <xdr:cNvPr id="3096" name="Picture 18" descr="Lims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38175"/>
          <a:ext cx="4000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5</xdr:col>
      <xdr:colOff>95250</xdr:colOff>
      <xdr:row>0</xdr:row>
      <xdr:rowOff>552450</xdr:rowOff>
    </xdr:to>
    <xdr:pic>
      <xdr:nvPicPr>
        <xdr:cNvPr id="3097" name="Picture 19" descr="Polinfo Lab Prove Alta risol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57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pane ySplit="6" topLeftCell="A7" activePane="bottomLeft" state="frozenSplit"/>
      <selection pane="bottomLeft" activeCell="C10" sqref="C10"/>
    </sheetView>
  </sheetViews>
  <sheetFormatPr defaultRowHeight="12.75" x14ac:dyDescent="0.2"/>
  <cols>
    <col min="1" max="1" width="7.7109375" style="2" bestFit="1" customWidth="1"/>
    <col min="2" max="2" width="15.28515625" style="2" bestFit="1" customWidth="1"/>
    <col min="3" max="3" width="13.42578125" style="2" customWidth="1"/>
    <col min="4" max="5" width="9.140625" style="2"/>
    <col min="6" max="6" width="13.28515625" style="2" customWidth="1"/>
    <col min="7" max="7" width="12.140625" style="2" bestFit="1" customWidth="1"/>
    <col min="8" max="10" width="3.140625" style="2" bestFit="1" customWidth="1"/>
    <col min="11" max="11" width="3" style="2" customWidth="1"/>
    <col min="12" max="17" width="3.140625" style="2" bestFit="1" customWidth="1"/>
    <col min="18" max="18" width="11.5703125" style="2" customWidth="1"/>
    <col min="19" max="19" width="5.140625" style="2" customWidth="1"/>
    <col min="20" max="16384" width="9.140625" style="2"/>
  </cols>
  <sheetData>
    <row r="1" spans="1:20" ht="44.25" customHeight="1" x14ac:dyDescent="0.35">
      <c r="A1" s="111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20" ht="42" customHeight="1" x14ac:dyDescent="0.2">
      <c r="A2" s="72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4"/>
    </row>
    <row r="3" spans="1:20" x14ac:dyDescent="0.2">
      <c r="A3" s="115" t="s">
        <v>41</v>
      </c>
      <c r="B3" s="116"/>
      <c r="C3" s="116"/>
      <c r="D3" s="116"/>
      <c r="E3" s="117"/>
      <c r="F3" s="118"/>
      <c r="G3" s="119" t="s">
        <v>84</v>
      </c>
      <c r="H3" s="120">
        <v>2</v>
      </c>
      <c r="I3" s="120">
        <v>2</v>
      </c>
      <c r="J3" s="120">
        <v>2</v>
      </c>
      <c r="K3" s="120">
        <v>2</v>
      </c>
      <c r="L3" s="120">
        <v>1</v>
      </c>
      <c r="M3" s="120">
        <v>1</v>
      </c>
      <c r="N3" s="120">
        <v>1</v>
      </c>
      <c r="O3" s="120">
        <v>3</v>
      </c>
      <c r="P3" s="120">
        <v>4</v>
      </c>
      <c r="Q3" s="120">
        <v>2</v>
      </c>
      <c r="R3" s="121"/>
      <c r="T3" s="122"/>
    </row>
    <row r="4" spans="1:20" x14ac:dyDescent="0.2">
      <c r="A4" s="123" t="s">
        <v>42</v>
      </c>
      <c r="B4" s="124"/>
      <c r="C4" s="124"/>
      <c r="D4" s="124"/>
      <c r="E4" s="125"/>
      <c r="F4" s="126"/>
      <c r="G4" s="127" t="s">
        <v>44</v>
      </c>
      <c r="H4" s="128">
        <f>SUM(H7:H30)</f>
        <v>2.4999999999999996</v>
      </c>
      <c r="I4" s="128">
        <f t="shared" ref="I4:Q4" si="0">SUM(I7:I30)</f>
        <v>3.3999999999999995</v>
      </c>
      <c r="J4" s="128">
        <f t="shared" si="0"/>
        <v>0.89999999999999991</v>
      </c>
      <c r="K4" s="128">
        <f t="shared" si="0"/>
        <v>1.4999999999999998</v>
      </c>
      <c r="L4" s="128">
        <f t="shared" si="0"/>
        <v>2.1</v>
      </c>
      <c r="M4" s="128">
        <f t="shared" si="0"/>
        <v>0.4</v>
      </c>
      <c r="N4" s="128">
        <f t="shared" si="0"/>
        <v>0.2</v>
      </c>
      <c r="O4" s="128">
        <f t="shared" si="0"/>
        <v>0.6</v>
      </c>
      <c r="P4" s="128">
        <f t="shared" si="0"/>
        <v>0.2</v>
      </c>
      <c r="Q4" s="128">
        <f t="shared" si="0"/>
        <v>0.4</v>
      </c>
      <c r="R4" s="121"/>
    </row>
    <row r="5" spans="1:20" x14ac:dyDescent="0.2">
      <c r="A5" s="118"/>
      <c r="B5" s="118"/>
      <c r="C5" s="118"/>
      <c r="D5" s="118"/>
      <c r="E5" s="118"/>
      <c r="F5" s="118"/>
      <c r="G5" s="129"/>
      <c r="H5" s="130" t="s">
        <v>61</v>
      </c>
      <c r="I5" s="130"/>
      <c r="J5" s="130"/>
      <c r="K5" s="130"/>
      <c r="L5" s="130"/>
      <c r="M5" s="130"/>
      <c r="N5" s="130"/>
      <c r="O5" s="130"/>
      <c r="P5" s="130"/>
      <c r="Q5" s="130"/>
      <c r="R5" s="121"/>
    </row>
    <row r="6" spans="1:20" ht="96" x14ac:dyDescent="0.2">
      <c r="A6" s="131" t="s">
        <v>87</v>
      </c>
      <c r="B6" s="131" t="s">
        <v>102</v>
      </c>
      <c r="C6" s="131" t="s">
        <v>57</v>
      </c>
      <c r="D6" s="131" t="s">
        <v>58</v>
      </c>
      <c r="E6" s="131" t="s">
        <v>93</v>
      </c>
      <c r="F6" s="131" t="s">
        <v>59</v>
      </c>
      <c r="G6" s="131" t="s">
        <v>60</v>
      </c>
      <c r="H6" s="132" t="s">
        <v>92</v>
      </c>
      <c r="I6" s="132" t="s">
        <v>62</v>
      </c>
      <c r="J6" s="132" t="s">
        <v>63</v>
      </c>
      <c r="K6" s="132" t="s">
        <v>67</v>
      </c>
      <c r="L6" s="132" t="s">
        <v>64</v>
      </c>
      <c r="M6" s="132" t="s">
        <v>65</v>
      </c>
      <c r="N6" s="132" t="s">
        <v>66</v>
      </c>
      <c r="O6" s="132" t="s">
        <v>89</v>
      </c>
      <c r="P6" s="132" t="s">
        <v>90</v>
      </c>
      <c r="Q6" s="132" t="s">
        <v>91</v>
      </c>
      <c r="R6" s="121"/>
      <c r="S6" s="133" t="s">
        <v>103</v>
      </c>
    </row>
    <row r="7" spans="1:20" x14ac:dyDescent="0.2">
      <c r="A7" s="134" t="s">
        <v>55</v>
      </c>
      <c r="B7" s="134" t="s">
        <v>78</v>
      </c>
      <c r="C7" s="134" t="s">
        <v>79</v>
      </c>
      <c r="D7" s="134" t="s">
        <v>80</v>
      </c>
      <c r="E7" s="134"/>
      <c r="F7" s="134"/>
      <c r="G7" s="134"/>
      <c r="H7" s="135">
        <v>0.4</v>
      </c>
      <c r="I7" s="135">
        <v>0.5</v>
      </c>
      <c r="J7" s="135">
        <v>0.3</v>
      </c>
      <c r="K7" s="135"/>
      <c r="L7" s="135">
        <v>0.3</v>
      </c>
      <c r="M7" s="135">
        <v>0.1</v>
      </c>
      <c r="N7" s="135"/>
      <c r="O7" s="135"/>
      <c r="P7" s="135"/>
      <c r="Q7" s="135"/>
      <c r="R7" s="121"/>
      <c r="S7" s="136">
        <v>50</v>
      </c>
    </row>
    <row r="8" spans="1:20" x14ac:dyDescent="0.2">
      <c r="A8" s="134" t="s">
        <v>56</v>
      </c>
      <c r="B8" s="134" t="s">
        <v>68</v>
      </c>
      <c r="C8" s="134" t="s">
        <v>69</v>
      </c>
      <c r="D8" s="134"/>
      <c r="E8" s="134"/>
      <c r="F8" s="134" t="s">
        <v>81</v>
      </c>
      <c r="G8" s="134" t="s">
        <v>70</v>
      </c>
      <c r="H8" s="135">
        <v>0.5</v>
      </c>
      <c r="I8" s="135">
        <v>0.6</v>
      </c>
      <c r="J8" s="135">
        <v>0.1</v>
      </c>
      <c r="K8" s="135">
        <v>0.3</v>
      </c>
      <c r="L8" s="135">
        <v>0.4</v>
      </c>
      <c r="M8" s="135">
        <v>0.1</v>
      </c>
      <c r="N8" s="135">
        <v>0.1</v>
      </c>
      <c r="O8" s="135">
        <v>0.1</v>
      </c>
      <c r="P8" s="135">
        <v>0.1</v>
      </c>
      <c r="Q8" s="135">
        <v>0.1</v>
      </c>
      <c r="R8" s="121"/>
      <c r="S8" s="136">
        <v>80</v>
      </c>
    </row>
    <row r="9" spans="1:20" x14ac:dyDescent="0.2">
      <c r="A9" s="134" t="s">
        <v>56</v>
      </c>
      <c r="B9" s="134"/>
      <c r="C9" s="134"/>
      <c r="D9" s="134"/>
      <c r="E9" s="134"/>
      <c r="F9" s="134" t="s">
        <v>82</v>
      </c>
      <c r="G9" s="134" t="s">
        <v>70</v>
      </c>
      <c r="H9" s="135">
        <v>0.5</v>
      </c>
      <c r="I9" s="135">
        <v>0.7</v>
      </c>
      <c r="J9" s="135">
        <v>0.1</v>
      </c>
      <c r="K9" s="135">
        <v>0.4</v>
      </c>
      <c r="L9" s="135">
        <v>0.3</v>
      </c>
      <c r="M9" s="135">
        <v>0.1</v>
      </c>
      <c r="N9" s="135">
        <v>0.1</v>
      </c>
      <c r="O9" s="135">
        <v>0.1</v>
      </c>
      <c r="P9" s="135">
        <v>0.1</v>
      </c>
      <c r="Q9" s="135">
        <v>0.1</v>
      </c>
      <c r="R9" s="121"/>
      <c r="S9" s="136">
        <v>75</v>
      </c>
    </row>
    <row r="10" spans="1:20" x14ac:dyDescent="0.2">
      <c r="A10" s="134" t="s">
        <v>56</v>
      </c>
      <c r="B10" s="134" t="s">
        <v>73</v>
      </c>
      <c r="C10" s="134" t="s">
        <v>71</v>
      </c>
      <c r="D10" s="134" t="s">
        <v>72</v>
      </c>
      <c r="E10" s="134"/>
      <c r="F10" s="134" t="s">
        <v>83</v>
      </c>
      <c r="G10" s="134"/>
      <c r="H10" s="135">
        <v>0.2</v>
      </c>
      <c r="I10" s="135">
        <v>0.5</v>
      </c>
      <c r="J10" s="135">
        <v>0.1</v>
      </c>
      <c r="K10" s="135">
        <v>0.2</v>
      </c>
      <c r="L10" s="135">
        <v>0.2</v>
      </c>
      <c r="M10" s="135">
        <v>0.1</v>
      </c>
      <c r="N10" s="135"/>
      <c r="O10" s="135">
        <v>0.1</v>
      </c>
      <c r="P10" s="135"/>
      <c r="Q10" s="135"/>
      <c r="R10" s="121"/>
      <c r="S10" s="136">
        <v>50</v>
      </c>
    </row>
    <row r="11" spans="1:20" x14ac:dyDescent="0.2">
      <c r="A11" s="134" t="s">
        <v>56</v>
      </c>
      <c r="B11" s="134" t="s">
        <v>74</v>
      </c>
      <c r="C11" s="134" t="s">
        <v>75</v>
      </c>
      <c r="D11" s="134" t="s">
        <v>76</v>
      </c>
      <c r="E11" s="134" t="s">
        <v>97</v>
      </c>
      <c r="F11" s="134" t="s">
        <v>81</v>
      </c>
      <c r="G11" s="134" t="s">
        <v>77</v>
      </c>
      <c r="H11" s="135">
        <v>0.3</v>
      </c>
      <c r="I11" s="135">
        <v>0.4</v>
      </c>
      <c r="J11" s="135">
        <v>0.1</v>
      </c>
      <c r="K11" s="135">
        <v>0.2</v>
      </c>
      <c r="L11" s="135">
        <v>0.3</v>
      </c>
      <c r="M11" s="135"/>
      <c r="N11" s="135"/>
      <c r="O11" s="135">
        <v>0.1</v>
      </c>
      <c r="P11" s="135"/>
      <c r="Q11" s="135">
        <v>0.1</v>
      </c>
      <c r="R11" s="121"/>
      <c r="S11" s="136">
        <v>30</v>
      </c>
    </row>
    <row r="12" spans="1:20" x14ac:dyDescent="0.2">
      <c r="A12" s="134" t="s">
        <v>56</v>
      </c>
      <c r="B12" s="134"/>
      <c r="C12" s="134"/>
      <c r="D12" s="134" t="s">
        <v>76</v>
      </c>
      <c r="E12" s="134" t="s">
        <v>97</v>
      </c>
      <c r="F12" s="134" t="s">
        <v>82</v>
      </c>
      <c r="G12" s="134" t="s">
        <v>77</v>
      </c>
      <c r="H12" s="135">
        <v>0.3</v>
      </c>
      <c r="I12" s="135">
        <v>0.3</v>
      </c>
      <c r="J12" s="135">
        <v>0.1</v>
      </c>
      <c r="K12" s="135">
        <v>0.2</v>
      </c>
      <c r="L12" s="135">
        <v>0.3</v>
      </c>
      <c r="M12" s="135"/>
      <c r="N12" s="135"/>
      <c r="O12" s="135">
        <v>0.1</v>
      </c>
      <c r="P12" s="135"/>
      <c r="Q12" s="135">
        <v>0.1</v>
      </c>
      <c r="R12" s="121"/>
      <c r="S12" s="136">
        <v>24</v>
      </c>
    </row>
    <row r="13" spans="1:20" x14ac:dyDescent="0.2">
      <c r="A13" s="134" t="s">
        <v>56</v>
      </c>
      <c r="B13" s="134"/>
      <c r="C13" s="134"/>
      <c r="D13" s="134" t="s">
        <v>76</v>
      </c>
      <c r="E13" s="134" t="s">
        <v>98</v>
      </c>
      <c r="F13" s="134" t="s">
        <v>83</v>
      </c>
      <c r="G13" s="134" t="s">
        <v>77</v>
      </c>
      <c r="H13" s="135">
        <v>0.3</v>
      </c>
      <c r="I13" s="135">
        <v>0.4</v>
      </c>
      <c r="J13" s="135">
        <v>0.1</v>
      </c>
      <c r="K13" s="135">
        <v>0.2</v>
      </c>
      <c r="L13" s="135">
        <v>0.3</v>
      </c>
      <c r="M13" s="135"/>
      <c r="N13" s="135"/>
      <c r="O13" s="135">
        <v>0.1</v>
      </c>
      <c r="P13" s="135"/>
      <c r="Q13" s="135"/>
      <c r="R13" s="121"/>
      <c r="S13" s="136">
        <v>28</v>
      </c>
    </row>
    <row r="14" spans="1:20" x14ac:dyDescent="0.2">
      <c r="A14" s="134"/>
      <c r="B14" s="134"/>
      <c r="C14" s="134"/>
      <c r="D14" s="134"/>
      <c r="E14" s="134"/>
      <c r="F14" s="134"/>
      <c r="G14" s="13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21"/>
      <c r="S14" s="136"/>
    </row>
    <row r="15" spans="1:20" x14ac:dyDescent="0.2">
      <c r="A15" s="134"/>
      <c r="B15" s="134"/>
      <c r="C15" s="134"/>
      <c r="D15" s="134"/>
      <c r="E15" s="134"/>
      <c r="F15" s="134"/>
      <c r="G15" s="134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21"/>
      <c r="S15" s="136"/>
    </row>
    <row r="16" spans="1:20" x14ac:dyDescent="0.2">
      <c r="A16" s="134"/>
      <c r="B16" s="134"/>
      <c r="C16" s="134"/>
      <c r="D16" s="134"/>
      <c r="E16" s="134"/>
      <c r="F16" s="134"/>
      <c r="G16" s="134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21"/>
      <c r="S16" s="136"/>
    </row>
    <row r="17" spans="1:19" x14ac:dyDescent="0.2">
      <c r="A17" s="134"/>
      <c r="B17" s="134"/>
      <c r="C17" s="134"/>
      <c r="D17" s="134"/>
      <c r="E17" s="134"/>
      <c r="F17" s="134"/>
      <c r="G17" s="134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21"/>
      <c r="S17" s="136"/>
    </row>
    <row r="18" spans="1:19" x14ac:dyDescent="0.2">
      <c r="A18" s="134"/>
      <c r="B18" s="134"/>
      <c r="C18" s="134"/>
      <c r="D18" s="134"/>
      <c r="E18" s="134"/>
      <c r="F18" s="134"/>
      <c r="G18" s="134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21"/>
      <c r="S18" s="136"/>
    </row>
    <row r="19" spans="1:19" x14ac:dyDescent="0.2">
      <c r="A19" s="134"/>
      <c r="B19" s="134"/>
      <c r="C19" s="134"/>
      <c r="D19" s="134"/>
      <c r="E19" s="134"/>
      <c r="F19" s="134"/>
      <c r="G19" s="134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21"/>
      <c r="S19" s="136"/>
    </row>
    <row r="20" spans="1:19" x14ac:dyDescent="0.2">
      <c r="A20" s="134"/>
      <c r="B20" s="134"/>
      <c r="C20" s="134"/>
      <c r="D20" s="134"/>
      <c r="E20" s="134"/>
      <c r="F20" s="134"/>
      <c r="G20" s="134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21"/>
      <c r="S20" s="136"/>
    </row>
    <row r="21" spans="1:19" x14ac:dyDescent="0.2">
      <c r="A21" s="134"/>
      <c r="B21" s="134"/>
      <c r="C21" s="134"/>
      <c r="D21" s="134"/>
      <c r="E21" s="134"/>
      <c r="F21" s="134"/>
      <c r="G21" s="134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21"/>
      <c r="S21" s="136"/>
    </row>
    <row r="22" spans="1:19" x14ac:dyDescent="0.2">
      <c r="A22" s="134"/>
      <c r="B22" s="134"/>
      <c r="C22" s="134"/>
      <c r="D22" s="134"/>
      <c r="E22" s="134"/>
      <c r="F22" s="134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21"/>
      <c r="S22" s="136"/>
    </row>
    <row r="23" spans="1:19" x14ac:dyDescent="0.2">
      <c r="A23" s="134"/>
      <c r="B23" s="134"/>
      <c r="C23" s="134"/>
      <c r="D23" s="134"/>
      <c r="E23" s="134"/>
      <c r="F23" s="134"/>
      <c r="G23" s="134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21"/>
      <c r="S23" s="136"/>
    </row>
    <row r="24" spans="1:19" x14ac:dyDescent="0.2">
      <c r="A24" s="134"/>
      <c r="B24" s="134"/>
      <c r="C24" s="134"/>
      <c r="D24" s="134"/>
      <c r="E24" s="134"/>
      <c r="F24" s="134"/>
      <c r="G24" s="134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21"/>
      <c r="S24" s="136"/>
    </row>
    <row r="25" spans="1:19" x14ac:dyDescent="0.2">
      <c r="A25" s="134"/>
      <c r="B25" s="134"/>
      <c r="C25" s="134"/>
      <c r="D25" s="134"/>
      <c r="E25" s="134"/>
      <c r="F25" s="134"/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21"/>
      <c r="S25" s="136"/>
    </row>
    <row r="26" spans="1:19" x14ac:dyDescent="0.2">
      <c r="A26" s="134"/>
      <c r="B26" s="134"/>
      <c r="C26" s="134"/>
      <c r="D26" s="134"/>
      <c r="E26" s="134"/>
      <c r="F26" s="134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21"/>
      <c r="S26" s="136"/>
    </row>
    <row r="27" spans="1:19" x14ac:dyDescent="0.2">
      <c r="A27" s="134"/>
      <c r="B27" s="134"/>
      <c r="C27" s="134"/>
      <c r="D27" s="134"/>
      <c r="E27" s="134"/>
      <c r="F27" s="134"/>
      <c r="G27" s="13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21"/>
      <c r="S27" s="136"/>
    </row>
    <row r="28" spans="1:19" x14ac:dyDescent="0.2">
      <c r="A28" s="134"/>
      <c r="B28" s="134"/>
      <c r="C28" s="134"/>
      <c r="D28" s="134"/>
      <c r="E28" s="134"/>
      <c r="F28" s="134"/>
      <c r="G28" s="134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21"/>
      <c r="S28" s="136"/>
    </row>
    <row r="29" spans="1:19" x14ac:dyDescent="0.2">
      <c r="A29" s="134"/>
      <c r="B29" s="134"/>
      <c r="C29" s="134"/>
      <c r="D29" s="134"/>
      <c r="E29" s="134"/>
      <c r="F29" s="134"/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21"/>
      <c r="S29" s="136"/>
    </row>
    <row r="30" spans="1:19" ht="13.5" thickBot="1" x14ac:dyDescent="0.25">
      <c r="A30" s="134"/>
      <c r="B30" s="134"/>
      <c r="C30" s="134"/>
      <c r="D30" s="134"/>
      <c r="E30" s="134"/>
      <c r="F30" s="134"/>
      <c r="G30" s="134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21"/>
      <c r="S30" s="136"/>
    </row>
    <row r="31" spans="1:19" ht="13.5" thickBot="1" x14ac:dyDescent="0.25">
      <c r="A31" s="131">
        <f>COUNTIF(A7:A30,"dir")</f>
        <v>1</v>
      </c>
      <c r="B31" s="127" t="s">
        <v>117</v>
      </c>
      <c r="C31" s="137"/>
      <c r="D31" s="137"/>
      <c r="E31" s="138"/>
      <c r="H31" s="139"/>
      <c r="I31" s="139"/>
      <c r="J31" s="139"/>
      <c r="K31" s="139"/>
      <c r="M31" s="139"/>
      <c r="N31" s="139"/>
      <c r="O31" s="139"/>
      <c r="P31" s="139"/>
      <c r="Q31" s="139"/>
      <c r="R31" s="140" t="s">
        <v>104</v>
      </c>
      <c r="S31" s="141">
        <f>SUM(S7:S30)</f>
        <v>337</v>
      </c>
    </row>
    <row r="32" spans="1:19" x14ac:dyDescent="0.2">
      <c r="A32" s="131">
        <f>COUNTIF(A7:A30,"file")</f>
        <v>6</v>
      </c>
      <c r="B32" s="142" t="s">
        <v>118</v>
      </c>
      <c r="C32" s="143"/>
      <c r="D32" s="143"/>
      <c r="E32" s="144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3" spans="1:18" ht="8.25" customHeight="1" thickBot="1" x14ac:dyDescent="0.2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</row>
    <row r="34" spans="1:18" ht="13.5" thickBot="1" x14ac:dyDescent="0.25">
      <c r="A34" s="145">
        <f>SUM(A31:A32)</f>
        <v>7</v>
      </c>
      <c r="B34" s="146" t="s">
        <v>107</v>
      </c>
      <c r="C34" s="147"/>
      <c r="D34" s="148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</row>
    <row r="35" spans="1:18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</row>
  </sheetData>
  <mergeCells count="5">
    <mergeCell ref="A1:Q1"/>
    <mergeCell ref="B34:D34"/>
    <mergeCell ref="A2:Q2"/>
    <mergeCell ref="H5:Q5"/>
    <mergeCell ref="B32:E32"/>
  </mergeCells>
  <phoneticPr fontId="2" type="noConversion"/>
  <pageMargins left="0.81" right="0.75" top="0.35" bottom="0.38" header="0.23" footer="0.25"/>
  <pageSetup paperSize="9" scale="80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46"/>
  <sheetViews>
    <sheetView zoomScaleNormal="100" workbookViewId="0">
      <pane ySplit="2" topLeftCell="A3" activePane="bottomLeft" state="frozenSplit"/>
      <selection pane="bottomLeft" activeCell="C16" sqref="C16"/>
    </sheetView>
  </sheetViews>
  <sheetFormatPr defaultRowHeight="12.75" x14ac:dyDescent="0.2"/>
  <cols>
    <col min="1" max="1" width="9.140625" style="2"/>
    <col min="2" max="2" width="6.85546875" style="2" customWidth="1"/>
    <col min="3" max="3" width="23.5703125" style="2" bestFit="1" customWidth="1"/>
    <col min="4" max="4" width="16.42578125" style="2" bestFit="1" customWidth="1"/>
    <col min="5" max="7" width="10.85546875" style="2" customWidth="1"/>
    <col min="8" max="8" width="8.28515625" style="2" customWidth="1"/>
    <col min="9" max="10" width="9.140625" style="2"/>
    <col min="11" max="11" width="10.5703125" style="2" customWidth="1"/>
    <col min="12" max="16384" width="9.140625" style="2"/>
  </cols>
  <sheetData>
    <row r="1" spans="1:11" ht="45" customHeight="1" x14ac:dyDescent="0.2">
      <c r="A1" s="1" t="s">
        <v>43</v>
      </c>
      <c r="B1" s="1"/>
      <c r="C1" s="1"/>
      <c r="D1" s="1"/>
      <c r="E1" s="1"/>
      <c r="F1" s="1"/>
      <c r="G1" s="1"/>
      <c r="H1" s="71"/>
    </row>
    <row r="2" spans="1:11" ht="69.75" customHeight="1" x14ac:dyDescent="0.2">
      <c r="A2" s="72" t="s">
        <v>10</v>
      </c>
      <c r="B2" s="5"/>
      <c r="C2" s="5"/>
      <c r="D2" s="5"/>
      <c r="E2" s="5"/>
      <c r="F2" s="5"/>
      <c r="G2" s="5"/>
      <c r="H2" s="73"/>
    </row>
    <row r="3" spans="1:11" x14ac:dyDescent="0.2">
      <c r="A3" s="7" t="s">
        <v>41</v>
      </c>
      <c r="B3" s="74"/>
      <c r="C3" s="74"/>
      <c r="D3" s="75"/>
      <c r="E3" s="76"/>
      <c r="F3" s="76"/>
      <c r="G3" s="76"/>
      <c r="H3" s="76"/>
    </row>
    <row r="4" spans="1:11" x14ac:dyDescent="0.2">
      <c r="A4" s="11" t="s">
        <v>42</v>
      </c>
      <c r="B4" s="77"/>
      <c r="C4" s="77"/>
      <c r="D4" s="78"/>
      <c r="E4" s="76"/>
      <c r="F4" s="76"/>
      <c r="G4" s="76"/>
      <c r="H4" s="76"/>
    </row>
    <row r="5" spans="1:11" ht="13.5" thickBot="1" x14ac:dyDescent="0.25">
      <c r="A5" s="76"/>
    </row>
    <row r="6" spans="1:11" ht="13.5" thickBot="1" x14ac:dyDescent="0.25">
      <c r="A6" s="76"/>
      <c r="B6" s="79" t="s">
        <v>85</v>
      </c>
      <c r="C6" s="80" t="s">
        <v>86</v>
      </c>
      <c r="D6" s="79" t="s">
        <v>94</v>
      </c>
      <c r="E6" s="80" t="s">
        <v>99</v>
      </c>
      <c r="F6" s="80" t="s">
        <v>100</v>
      </c>
      <c r="G6" s="80" t="s">
        <v>101</v>
      </c>
    </row>
    <row r="7" spans="1:11" x14ac:dyDescent="0.2">
      <c r="A7" s="76"/>
      <c r="B7" s="81">
        <v>1</v>
      </c>
      <c r="C7" s="82" t="s">
        <v>88</v>
      </c>
      <c r="D7" s="83">
        <v>13</v>
      </c>
      <c r="E7" s="84">
        <f>IF(B7='Strumenti in uso'!$H$3,'Strumenti in uso'!$H$4,0)+IF(B7='Strumenti in uso'!$I$3,'Strumenti in uso'!$I$4,0)+IF(B7='Strumenti in uso'!$J$3,'Strumenti in uso'!$J$4,0)+IF(B7='Strumenti in uso'!$K$3,'Strumenti in uso'!$K$4,0)+IF(B7='Strumenti in uso'!$L$3,'Strumenti in uso'!$L$4,0)+IF(B7='Strumenti in uso'!$M$3,'Strumenti in uso'!$M$4,0)+IF(B7='Strumenti in uso'!$N$3,'Strumenti in uso'!$N$4,0)+IF(B7='Strumenti in uso'!$O$3,'Strumenti in uso'!$O$4,0)+IF(B7='Strumenti in uso'!$P$3,'Strumenti in uso'!$P$4,0)+IF(B7='Strumenti in uso'!$Q$3,'Strumenti in uso'!$Q$4,0)</f>
        <v>2.7</v>
      </c>
      <c r="F7" s="84">
        <f>E7*5</f>
        <v>13.5</v>
      </c>
      <c r="G7" s="85">
        <f>E7*250</f>
        <v>675</v>
      </c>
    </row>
    <row r="8" spans="1:11" x14ac:dyDescent="0.2">
      <c r="A8" s="76"/>
      <c r="B8" s="86">
        <v>2</v>
      </c>
      <c r="C8" s="87" t="s">
        <v>11</v>
      </c>
      <c r="D8" s="88">
        <v>15</v>
      </c>
      <c r="E8" s="89">
        <f>IF(B8='Strumenti in uso'!$H$3,'Strumenti in uso'!$H$4,0)+IF(B8='Strumenti in uso'!$I$3,'Strumenti in uso'!$I$4,0)+IF(B8='Strumenti in uso'!$J$3,'Strumenti in uso'!$J$4,0)+IF(B8='Strumenti in uso'!$K$3,'Strumenti in uso'!$K$4,0)+IF(B8='Strumenti in uso'!$L$3,'Strumenti in uso'!$L$4,0)+IF(B8='Strumenti in uso'!$M$3,'Strumenti in uso'!$M$4,0)+IF(B8='Strumenti in uso'!$N$3,'Strumenti in uso'!$N$4,0)+IF(B8='Strumenti in uso'!$O$3,'Strumenti in uso'!$O$4,0)+IF(B8='Strumenti in uso'!$P$3,'Strumenti in uso'!$P$4,0)+IF(B8='Strumenti in uso'!$Q$3,'Strumenti in uso'!$Q$4,0)</f>
        <v>8.6999999999999993</v>
      </c>
      <c r="F8" s="89">
        <f>E8*5</f>
        <v>43.5</v>
      </c>
      <c r="G8" s="90">
        <f>E8*250</f>
        <v>2175</v>
      </c>
      <c r="H8" s="76"/>
      <c r="I8" s="76"/>
      <c r="J8" s="76"/>
      <c r="K8" s="76"/>
    </row>
    <row r="9" spans="1:11" x14ac:dyDescent="0.2">
      <c r="A9" s="76"/>
      <c r="B9" s="91">
        <v>3</v>
      </c>
      <c r="C9" s="92" t="s">
        <v>12</v>
      </c>
      <c r="D9" s="88">
        <v>23</v>
      </c>
      <c r="E9" s="93">
        <f>IF(B9='Strumenti in uso'!$H$3,'Strumenti in uso'!$H$4,0)+IF(B9='Strumenti in uso'!$I$3,'Strumenti in uso'!$I$4,0)+IF(B9='Strumenti in uso'!$J$3,'Strumenti in uso'!$J$4,0)+IF(B9='Strumenti in uso'!$K$3,'Strumenti in uso'!$K$4,0)+IF(B9='Strumenti in uso'!$L$3,'Strumenti in uso'!$L$4,0)+IF(B9='Strumenti in uso'!$M$3,'Strumenti in uso'!$M$4,0)+IF(B9='Strumenti in uso'!$N$3,'Strumenti in uso'!$N$4,0)+IF(B9='Strumenti in uso'!$O$3,'Strumenti in uso'!$O$4,0)+IF(B9='Strumenti in uso'!$P$3,'Strumenti in uso'!$P$4,0)+IF(B9='Strumenti in uso'!$Q$3,'Strumenti in uso'!$Q$4,0)</f>
        <v>0.6</v>
      </c>
      <c r="F9" s="93">
        <f>E9*5</f>
        <v>3</v>
      </c>
      <c r="G9" s="94">
        <f>E9*250</f>
        <v>150</v>
      </c>
      <c r="H9" s="95"/>
      <c r="I9" s="76"/>
      <c r="J9" s="76"/>
      <c r="K9" s="76"/>
    </row>
    <row r="10" spans="1:11" ht="13.5" thickBot="1" x14ac:dyDescent="0.25">
      <c r="A10" s="76"/>
      <c r="B10" s="96">
        <v>4</v>
      </c>
      <c r="C10" s="97" t="s">
        <v>13</v>
      </c>
      <c r="D10" s="98">
        <v>35</v>
      </c>
      <c r="E10" s="99">
        <f>IF(B10='Strumenti in uso'!$H$3,'Strumenti in uso'!$H$4,0)+IF(B10='Strumenti in uso'!$I$3,'Strumenti in uso'!$I$4,0)+IF(B10='Strumenti in uso'!$J$3,'Strumenti in uso'!$J$4,0)+IF(B10='Strumenti in uso'!$K$3,'Strumenti in uso'!$K$4,0)+IF(B10='Strumenti in uso'!$L$3,'Strumenti in uso'!$L$4,0)+IF(B10='Strumenti in uso'!$M$3,'Strumenti in uso'!$M$4,0)+IF(B10='Strumenti in uso'!$N$3,'Strumenti in uso'!$N$4,0)+IF(B10='Strumenti in uso'!$O$3,'Strumenti in uso'!$O$4,0)+IF(B10='Strumenti in uso'!$P$3,'Strumenti in uso'!$P$4,0)+IF(B10='Strumenti in uso'!$Q$3,'Strumenti in uso'!$Q$4,0)</f>
        <v>0.2</v>
      </c>
      <c r="F10" s="99">
        <f>E10*5</f>
        <v>1</v>
      </c>
      <c r="G10" s="100">
        <f>E10*250</f>
        <v>50</v>
      </c>
      <c r="H10" s="76"/>
      <c r="I10" s="76"/>
      <c r="J10" s="76"/>
      <c r="K10" s="76"/>
    </row>
    <row r="11" spans="1:11" x14ac:dyDescent="0.2">
      <c r="A11" s="76"/>
      <c r="B11" s="101"/>
      <c r="C11" s="102"/>
      <c r="D11" s="102"/>
      <c r="E11" s="102"/>
      <c r="F11" s="76"/>
      <c r="G11" s="103"/>
      <c r="H11" s="103"/>
      <c r="I11" s="76"/>
      <c r="J11" s="76"/>
      <c r="K11" s="76"/>
    </row>
    <row r="12" spans="1:11" x14ac:dyDescent="0.2">
      <c r="A12" s="76"/>
      <c r="B12" s="101"/>
      <c r="C12" s="102"/>
      <c r="D12" s="102"/>
      <c r="E12" s="102"/>
      <c r="F12" s="76"/>
      <c r="G12" s="103"/>
      <c r="H12" s="103"/>
      <c r="I12" s="76"/>
      <c r="J12" s="76"/>
      <c r="K12" s="76"/>
    </row>
    <row r="13" spans="1:11" x14ac:dyDescent="0.2">
      <c r="A13" s="76"/>
      <c r="B13" s="104"/>
      <c r="C13" s="76"/>
      <c r="D13" s="76"/>
      <c r="E13" s="76"/>
      <c r="F13" s="76"/>
      <c r="G13" s="76"/>
      <c r="H13" s="76"/>
      <c r="I13" s="76"/>
      <c r="J13" s="76"/>
      <c r="K13" s="76"/>
    </row>
    <row r="14" spans="1:11" x14ac:dyDescent="0.2">
      <c r="A14" s="76"/>
      <c r="B14" s="76"/>
      <c r="C14" s="76"/>
      <c r="D14" s="76"/>
      <c r="E14" s="76"/>
      <c r="F14" s="76"/>
      <c r="G14" s="76"/>
      <c r="H14" s="102"/>
      <c r="I14" s="76"/>
      <c r="J14" s="102"/>
      <c r="K14" s="102"/>
    </row>
    <row r="15" spans="1:11" ht="12.75" customHeight="1" x14ac:dyDescent="0.25">
      <c r="A15" s="76"/>
      <c r="B15" s="105"/>
      <c r="C15" s="76"/>
      <c r="D15" s="76"/>
      <c r="E15" s="76"/>
      <c r="F15" s="76"/>
      <c r="G15" s="76"/>
      <c r="H15" s="76"/>
      <c r="I15" s="76"/>
      <c r="J15" s="76"/>
      <c r="K15" s="76"/>
    </row>
    <row r="16" spans="1:11" x14ac:dyDescent="0.2">
      <c r="A16" s="76"/>
      <c r="B16" s="106"/>
      <c r="C16" s="76"/>
      <c r="D16" s="76"/>
      <c r="E16" s="76"/>
      <c r="F16" s="76"/>
      <c r="G16" s="76"/>
      <c r="H16" s="76"/>
      <c r="I16" s="76"/>
      <c r="J16" s="76"/>
      <c r="K16" s="76"/>
    </row>
    <row r="17" spans="1:11" x14ac:dyDescent="0.2">
      <c r="A17" s="107"/>
      <c r="B17" s="108"/>
      <c r="C17" s="109"/>
      <c r="D17" s="109"/>
      <c r="E17" s="76"/>
      <c r="F17" s="76"/>
      <c r="G17" s="76"/>
      <c r="H17" s="76"/>
      <c r="I17" s="76"/>
      <c r="J17" s="76"/>
      <c r="K17" s="76"/>
    </row>
    <row r="18" spans="1:11" x14ac:dyDescent="0.2">
      <c r="A18" s="107"/>
      <c r="B18" s="108"/>
      <c r="C18" s="76"/>
      <c r="D18" s="76"/>
      <c r="E18" s="76"/>
      <c r="F18" s="76"/>
      <c r="G18" s="76"/>
      <c r="H18" s="76"/>
      <c r="I18" s="76"/>
      <c r="J18" s="76"/>
      <c r="K18" s="76"/>
    </row>
    <row r="19" spans="1:11" x14ac:dyDescent="0.2">
      <c r="A19" s="107"/>
      <c r="B19" s="108"/>
      <c r="C19" s="76"/>
      <c r="D19" s="76"/>
      <c r="E19" s="76"/>
      <c r="F19" s="76"/>
      <c r="G19" s="76"/>
      <c r="H19" s="76"/>
      <c r="I19" s="76"/>
      <c r="J19" s="76"/>
      <c r="K19" s="76"/>
    </row>
    <row r="20" spans="1:11" x14ac:dyDescent="0.2">
      <c r="A20" s="107"/>
      <c r="B20" s="108"/>
      <c r="C20" s="76"/>
      <c r="D20" s="76"/>
      <c r="E20" s="76"/>
      <c r="F20" s="76"/>
      <c r="G20" s="76"/>
      <c r="H20" s="76"/>
      <c r="I20" s="76"/>
      <c r="J20" s="76"/>
      <c r="K20" s="76"/>
    </row>
    <row r="21" spans="1:11" x14ac:dyDescent="0.2">
      <c r="A21" s="107"/>
      <c r="B21" s="108"/>
      <c r="C21" s="76"/>
      <c r="D21" s="76"/>
      <c r="E21" s="76"/>
      <c r="F21" s="76"/>
      <c r="G21" s="76"/>
      <c r="H21" s="76"/>
      <c r="I21" s="76"/>
      <c r="J21" s="76"/>
      <c r="K21" s="76"/>
    </row>
    <row r="22" spans="1:11" x14ac:dyDescent="0.2">
      <c r="A22" s="107"/>
      <c r="B22" s="108"/>
      <c r="C22" s="76"/>
      <c r="D22" s="76"/>
      <c r="E22" s="76"/>
      <c r="F22" s="76"/>
      <c r="G22" s="76"/>
      <c r="H22" s="76"/>
      <c r="I22" s="76"/>
      <c r="J22" s="76"/>
      <c r="K22" s="76"/>
    </row>
    <row r="23" spans="1:11" x14ac:dyDescent="0.2">
      <c r="A23" s="107"/>
      <c r="B23" s="108"/>
      <c r="C23" s="76"/>
      <c r="D23" s="76"/>
      <c r="E23" s="76"/>
      <c r="F23" s="76"/>
      <c r="G23" s="76"/>
      <c r="H23" s="76"/>
      <c r="I23" s="76"/>
      <c r="J23" s="76"/>
      <c r="K23" s="76"/>
    </row>
    <row r="24" spans="1:11" x14ac:dyDescent="0.2">
      <c r="A24" s="107"/>
      <c r="B24" s="108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">
      <c r="A25" s="107"/>
      <c r="B25" s="108"/>
      <c r="C25" s="76"/>
      <c r="D25" s="76"/>
      <c r="E25" s="76"/>
      <c r="F25" s="76"/>
      <c r="G25" s="76"/>
      <c r="H25" s="76"/>
      <c r="I25" s="76"/>
      <c r="J25" s="76"/>
      <c r="K25" s="76"/>
    </row>
    <row r="26" spans="1:11" x14ac:dyDescent="0.2">
      <c r="A26" s="107"/>
      <c r="B26" s="108"/>
      <c r="C26" s="76"/>
      <c r="D26" s="76"/>
      <c r="E26" s="76"/>
      <c r="F26" s="76"/>
      <c r="G26" s="76"/>
      <c r="H26" s="76"/>
      <c r="I26" s="76"/>
      <c r="J26" s="76"/>
      <c r="K26" s="76"/>
    </row>
    <row r="27" spans="1:11" x14ac:dyDescent="0.2">
      <c r="A27" s="107"/>
      <c r="B27" s="108"/>
      <c r="C27" s="76"/>
      <c r="D27" s="76"/>
      <c r="E27" s="76"/>
      <c r="F27" s="76"/>
      <c r="G27" s="76"/>
      <c r="H27" s="76"/>
      <c r="I27" s="76"/>
      <c r="J27" s="76"/>
      <c r="K27" s="76"/>
    </row>
    <row r="28" spans="1:11" x14ac:dyDescent="0.2">
      <c r="A28" s="107"/>
      <c r="B28" s="108"/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">
      <c r="A29" s="76"/>
      <c r="B29" s="76"/>
      <c r="C29" s="76"/>
      <c r="D29" s="110"/>
      <c r="E29" s="76"/>
      <c r="F29" s="76"/>
      <c r="G29" s="76"/>
      <c r="H29" s="76"/>
      <c r="I29" s="76"/>
      <c r="J29" s="76"/>
      <c r="K29" s="76"/>
    </row>
    <row r="30" spans="1:11" x14ac:dyDescent="0.2">
      <c r="A30" s="76"/>
      <c r="B30" s="76"/>
      <c r="C30" s="101"/>
      <c r="D30" s="110"/>
      <c r="E30" s="76"/>
      <c r="F30" s="76"/>
      <c r="G30" s="76"/>
      <c r="H30" s="76"/>
      <c r="I30" s="76"/>
      <c r="J30" s="76"/>
      <c r="K30" s="76"/>
    </row>
    <row r="31" spans="1:11" x14ac:dyDescent="0.2">
      <c r="A31" s="76"/>
      <c r="B31" s="76"/>
      <c r="C31" s="76"/>
      <c r="D31" s="110"/>
      <c r="E31" s="76"/>
      <c r="F31" s="76"/>
      <c r="G31" s="76"/>
      <c r="H31" s="76"/>
      <c r="I31" s="76"/>
      <c r="J31" s="76"/>
      <c r="K31" s="76"/>
    </row>
    <row r="32" spans="1:1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1:1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1" ht="12.75" customHeight="1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1:11" ht="12.75" customHeight="1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1:11" ht="12.75" customHeight="1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ht="12.75" customHeight="1" x14ac:dyDescent="0.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x14ac:dyDescent="0.2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2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1:11" x14ac:dyDescent="0.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</row>
  </sheetData>
  <mergeCells count="2">
    <mergeCell ref="A1:G1"/>
    <mergeCell ref="A2:G2"/>
  </mergeCells>
  <phoneticPr fontId="0" type="noConversion"/>
  <pageMargins left="0.75" right="0.75" top="1" bottom="1" header="0.5" footer="0.5"/>
  <pageSetup scale="7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53"/>
  <sheetViews>
    <sheetView zoomScaleNormal="100" workbookViewId="0">
      <pane ySplit="2" topLeftCell="A3" activePane="bottomLeft" state="frozenSplit"/>
      <selection pane="bottomLeft" activeCell="H7" sqref="H7"/>
    </sheetView>
  </sheetViews>
  <sheetFormatPr defaultRowHeight="12.75" x14ac:dyDescent="0.2"/>
  <cols>
    <col min="1" max="1" width="9.140625" style="2"/>
    <col min="2" max="4" width="12.42578125" style="2" customWidth="1"/>
    <col min="5" max="5" width="14.42578125" style="2" customWidth="1"/>
    <col min="6" max="6" width="12.42578125" style="2" customWidth="1"/>
    <col min="7" max="7" width="3.7109375" style="2" customWidth="1"/>
    <col min="8" max="8" width="12.5703125" style="2" customWidth="1"/>
    <col min="9" max="9" width="14.42578125" style="2" customWidth="1"/>
    <col min="10" max="16384" width="9.140625" style="2"/>
  </cols>
  <sheetData>
    <row r="1" spans="1:35" ht="45" customHeight="1" x14ac:dyDescent="0.2">
      <c r="A1" s="1" t="s">
        <v>43</v>
      </c>
      <c r="B1" s="1"/>
      <c r="C1" s="1"/>
      <c r="D1" s="1"/>
      <c r="E1" s="1"/>
      <c r="F1" s="1"/>
      <c r="G1" s="1"/>
      <c r="H1" s="1"/>
      <c r="I1" s="1"/>
    </row>
    <row r="2" spans="1:35" ht="69.75" customHeight="1" x14ac:dyDescent="0.2">
      <c r="A2" s="3" t="s">
        <v>45</v>
      </c>
      <c r="B2" s="4"/>
      <c r="C2" s="4"/>
      <c r="D2" s="4"/>
      <c r="E2" s="4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3.5" customHeight="1" x14ac:dyDescent="0.2">
      <c r="A3" s="7" t="s">
        <v>41</v>
      </c>
      <c r="B3" s="7"/>
      <c r="C3" s="7"/>
      <c r="D3" s="8"/>
      <c r="E3" s="9"/>
      <c r="F3" s="10"/>
      <c r="G3" s="10"/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">
      <c r="A4" s="11" t="s">
        <v>42</v>
      </c>
      <c r="B4" s="11"/>
      <c r="C4" s="11"/>
      <c r="D4" s="11"/>
      <c r="E4" s="12"/>
      <c r="F4" s="13"/>
      <c r="G4" s="13"/>
      <c r="H4" s="13"/>
      <c r="I4" s="13"/>
    </row>
    <row r="5" spans="1:35" ht="13.5" thickBot="1" x14ac:dyDescent="0.25">
      <c r="A5" s="14"/>
      <c r="B5" s="15"/>
      <c r="C5" s="16" t="s">
        <v>39</v>
      </c>
      <c r="D5" s="15"/>
      <c r="E5" s="17"/>
      <c r="F5" s="18" t="s">
        <v>40</v>
      </c>
      <c r="G5" s="13"/>
      <c r="H5" s="19" t="s">
        <v>109</v>
      </c>
      <c r="I5" s="20"/>
    </row>
    <row r="6" spans="1:35" x14ac:dyDescent="0.2">
      <c r="A6" s="21"/>
      <c r="B6" s="22"/>
      <c r="C6" s="23"/>
      <c r="D6" s="22"/>
      <c r="E6" s="17"/>
      <c r="F6" s="24"/>
      <c r="G6" s="13"/>
      <c r="H6" s="25" t="s">
        <v>110</v>
      </c>
      <c r="I6" s="25" t="s">
        <v>111</v>
      </c>
    </row>
    <row r="7" spans="1:35" x14ac:dyDescent="0.2">
      <c r="A7" s="26" t="s">
        <v>0</v>
      </c>
      <c r="B7" s="27" t="s">
        <v>26</v>
      </c>
      <c r="C7" s="22"/>
      <c r="D7" s="22"/>
      <c r="E7" s="28"/>
      <c r="F7" s="22"/>
      <c r="G7" s="13"/>
      <c r="H7" s="29"/>
      <c r="I7" s="29"/>
    </row>
    <row r="8" spans="1:35" x14ac:dyDescent="0.2">
      <c r="A8" s="30"/>
      <c r="B8" s="13"/>
      <c r="C8" s="31" t="s">
        <v>46</v>
      </c>
      <c r="D8" s="22"/>
      <c r="E8" s="22"/>
      <c r="F8" s="32">
        <v>2200</v>
      </c>
      <c r="G8" s="13"/>
      <c r="H8" s="33"/>
      <c r="I8" s="33"/>
    </row>
    <row r="9" spans="1:35" x14ac:dyDescent="0.2">
      <c r="A9" s="30"/>
      <c r="B9" s="34" t="s">
        <v>105</v>
      </c>
      <c r="C9" s="31"/>
      <c r="D9" s="22"/>
      <c r="E9" s="32">
        <v>300</v>
      </c>
      <c r="F9" s="35">
        <f>E9*'Strumenti in uso'!A32</f>
        <v>1800</v>
      </c>
      <c r="G9" s="13"/>
      <c r="H9" s="33"/>
      <c r="I9" s="33"/>
    </row>
    <row r="10" spans="1:35" x14ac:dyDescent="0.2">
      <c r="A10" s="30"/>
      <c r="B10" s="34" t="s">
        <v>106</v>
      </c>
      <c r="C10" s="31"/>
      <c r="D10" s="22"/>
      <c r="E10" s="32">
        <v>700</v>
      </c>
      <c r="F10" s="35">
        <f>E10*'Strumenti in uso'!A31</f>
        <v>700</v>
      </c>
      <c r="G10" s="13"/>
      <c r="H10" s="33"/>
      <c r="I10" s="33"/>
    </row>
    <row r="11" spans="1:35" x14ac:dyDescent="0.2">
      <c r="A11" s="30"/>
      <c r="B11" s="36"/>
      <c r="D11" s="22"/>
      <c r="E11" s="22"/>
      <c r="F11" s="37"/>
      <c r="G11" s="13"/>
      <c r="H11" s="33"/>
      <c r="I11" s="33"/>
    </row>
    <row r="12" spans="1:35" x14ac:dyDescent="0.2">
      <c r="A12" s="38" t="s">
        <v>1</v>
      </c>
      <c r="B12" s="27" t="s">
        <v>27</v>
      </c>
      <c r="C12" s="22"/>
      <c r="D12" s="22"/>
      <c r="E12" s="22"/>
      <c r="F12" s="37"/>
      <c r="G12" s="13"/>
      <c r="H12" s="33"/>
      <c r="I12" s="33"/>
    </row>
    <row r="13" spans="1:35" x14ac:dyDescent="0.2">
      <c r="A13" s="30"/>
      <c r="B13" s="13"/>
      <c r="C13" s="31" t="s">
        <v>28</v>
      </c>
      <c r="D13" s="22"/>
      <c r="E13" s="22"/>
      <c r="F13" s="32">
        <v>1500</v>
      </c>
      <c r="G13" s="13"/>
      <c r="H13" s="33"/>
      <c r="I13" s="33"/>
    </row>
    <row r="14" spans="1:35" x14ac:dyDescent="0.2">
      <c r="A14" s="36"/>
      <c r="B14" s="36"/>
      <c r="C14" s="31"/>
      <c r="D14" s="22"/>
      <c r="E14" s="22"/>
      <c r="F14" s="37"/>
      <c r="G14" s="13"/>
      <c r="H14" s="33"/>
      <c r="I14" s="33"/>
    </row>
    <row r="15" spans="1:35" x14ac:dyDescent="0.2">
      <c r="A15" s="38" t="s">
        <v>2</v>
      </c>
      <c r="B15" s="27" t="s">
        <v>29</v>
      </c>
      <c r="C15" s="22"/>
      <c r="D15" s="22"/>
      <c r="E15" s="22"/>
      <c r="F15" s="37"/>
      <c r="G15" s="13"/>
      <c r="H15" s="33"/>
      <c r="I15" s="33"/>
    </row>
    <row r="16" spans="1:35" x14ac:dyDescent="0.2">
      <c r="A16" s="30"/>
      <c r="B16" s="22"/>
      <c r="C16" s="31" t="s">
        <v>3</v>
      </c>
      <c r="D16" s="22"/>
      <c r="E16" s="22"/>
      <c r="F16" s="39">
        <v>0</v>
      </c>
      <c r="G16" s="13"/>
      <c r="H16" s="33"/>
      <c r="I16" s="33"/>
    </row>
    <row r="17" spans="1:9" x14ac:dyDescent="0.2">
      <c r="A17" s="30"/>
      <c r="B17" s="22"/>
      <c r="C17" s="31" t="s">
        <v>30</v>
      </c>
      <c r="D17" s="22"/>
      <c r="E17" s="22"/>
      <c r="F17" s="40">
        <v>0</v>
      </c>
      <c r="G17" s="13"/>
      <c r="H17" s="33"/>
      <c r="I17" s="33"/>
    </row>
    <row r="18" spans="1:9" x14ac:dyDescent="0.2">
      <c r="A18" s="30"/>
      <c r="B18" s="22"/>
      <c r="C18" s="31" t="s">
        <v>31</v>
      </c>
      <c r="D18" s="22"/>
      <c r="E18" s="22"/>
      <c r="F18" s="41">
        <v>0</v>
      </c>
      <c r="G18" s="13"/>
      <c r="H18" s="33"/>
      <c r="I18" s="33"/>
    </row>
    <row r="19" spans="1:9" x14ac:dyDescent="0.2">
      <c r="A19" s="30"/>
      <c r="B19" s="22"/>
      <c r="C19" s="22"/>
      <c r="D19" s="22"/>
      <c r="E19" s="22"/>
      <c r="F19" s="42"/>
      <c r="G19" s="37"/>
      <c r="H19" s="33"/>
      <c r="I19" s="43"/>
    </row>
    <row r="20" spans="1:9" x14ac:dyDescent="0.2">
      <c r="A20" s="38" t="s">
        <v>7</v>
      </c>
      <c r="B20" s="27" t="s">
        <v>32</v>
      </c>
      <c r="C20" s="22"/>
      <c r="D20" s="22"/>
      <c r="E20" s="22"/>
      <c r="F20" s="37"/>
      <c r="G20" s="28"/>
      <c r="H20" s="44"/>
      <c r="I20" s="43"/>
    </row>
    <row r="21" spans="1:9" x14ac:dyDescent="0.2">
      <c r="A21" s="38"/>
      <c r="B21" s="27"/>
      <c r="C21" s="31" t="s">
        <v>33</v>
      </c>
      <c r="D21" s="22"/>
      <c r="E21" s="22"/>
      <c r="F21" s="39">
        <v>1000</v>
      </c>
      <c r="G21" s="28"/>
      <c r="H21" s="44"/>
      <c r="I21" s="43"/>
    </row>
    <row r="22" spans="1:9" x14ac:dyDescent="0.2">
      <c r="A22" s="21"/>
      <c r="B22" s="22"/>
      <c r="C22" s="31" t="s">
        <v>34</v>
      </c>
      <c r="D22" s="22"/>
      <c r="E22" s="22"/>
      <c r="F22" s="40">
        <v>1500</v>
      </c>
      <c r="G22" s="22"/>
      <c r="H22" s="43"/>
      <c r="I22" s="43"/>
    </row>
    <row r="23" spans="1:9" x14ac:dyDescent="0.2">
      <c r="A23" s="21"/>
      <c r="B23" s="22"/>
      <c r="C23" s="31" t="s">
        <v>35</v>
      </c>
      <c r="D23" s="22"/>
      <c r="E23" s="22"/>
      <c r="F23" s="40">
        <v>500</v>
      </c>
      <c r="G23" s="22"/>
      <c r="H23" s="43"/>
      <c r="I23" s="43"/>
    </row>
    <row r="24" spans="1:9" x14ac:dyDescent="0.2">
      <c r="A24" s="21"/>
      <c r="B24" s="22"/>
      <c r="C24" s="31" t="s">
        <v>36</v>
      </c>
      <c r="D24" s="22"/>
      <c r="E24" s="22"/>
      <c r="F24" s="41">
        <v>600</v>
      </c>
      <c r="G24" s="22"/>
      <c r="H24" s="43"/>
      <c r="I24" s="43"/>
    </row>
    <row r="25" spans="1:9" x14ac:dyDescent="0.2">
      <c r="A25" s="21"/>
      <c r="B25" s="36"/>
      <c r="C25" s="22"/>
      <c r="D25" s="22"/>
      <c r="E25" s="22"/>
      <c r="F25" s="28"/>
      <c r="G25" s="22"/>
      <c r="H25" s="44"/>
      <c r="I25" s="43"/>
    </row>
    <row r="26" spans="1:9" ht="13.5" thickBot="1" x14ac:dyDescent="0.25">
      <c r="A26" s="21"/>
      <c r="B26" s="22"/>
      <c r="C26" s="22"/>
      <c r="D26" s="22"/>
      <c r="E26" s="22"/>
      <c r="F26" s="45"/>
      <c r="G26" s="13"/>
      <c r="H26" s="46"/>
      <c r="I26" s="46"/>
    </row>
    <row r="27" spans="1:9" x14ac:dyDescent="0.2">
      <c r="A27" s="38" t="s">
        <v>4</v>
      </c>
      <c r="B27" s="27" t="s">
        <v>44</v>
      </c>
      <c r="C27" s="22"/>
      <c r="D27" s="22"/>
      <c r="E27" s="22"/>
      <c r="F27" s="47">
        <f>SUM(F8:F24)</f>
        <v>9800</v>
      </c>
      <c r="G27" s="13"/>
      <c r="H27" s="48">
        <f>SUM(H8:H24)</f>
        <v>0</v>
      </c>
      <c r="I27" s="49">
        <f>SUM(I8:I24)</f>
        <v>0</v>
      </c>
    </row>
    <row r="28" spans="1:9" x14ac:dyDescent="0.2">
      <c r="A28" s="50"/>
      <c r="B28" s="51"/>
      <c r="C28" s="51"/>
      <c r="D28" s="51"/>
      <c r="E28" s="52"/>
      <c r="F28" s="51"/>
      <c r="G28" s="51"/>
      <c r="H28" s="51"/>
      <c r="I28" s="51"/>
    </row>
    <row r="29" spans="1:9" x14ac:dyDescent="0.2">
      <c r="A29" s="21"/>
      <c r="B29" s="22"/>
      <c r="C29" s="27"/>
      <c r="D29" s="27"/>
      <c r="E29" s="27"/>
      <c r="F29" s="53"/>
      <c r="G29" s="22"/>
      <c r="H29" s="13"/>
      <c r="I29" s="13"/>
    </row>
    <row r="30" spans="1:9" x14ac:dyDescent="0.2">
      <c r="A30" s="21"/>
      <c r="B30" s="22"/>
      <c r="C30" s="27"/>
      <c r="D30" s="27"/>
      <c r="E30" s="27"/>
      <c r="F30" s="53"/>
      <c r="G30" s="22"/>
      <c r="H30" s="13"/>
      <c r="I30" s="13"/>
    </row>
    <row r="31" spans="1:9" x14ac:dyDescent="0.2">
      <c r="A31" s="38" t="s">
        <v>5</v>
      </c>
      <c r="B31" s="27" t="s">
        <v>115</v>
      </c>
      <c r="C31" s="27"/>
      <c r="D31" s="27"/>
      <c r="E31" s="27"/>
      <c r="F31" s="53"/>
      <c r="G31" s="22"/>
      <c r="H31" s="17"/>
      <c r="I31" s="13"/>
    </row>
    <row r="32" spans="1:9" x14ac:dyDescent="0.2">
      <c r="A32" s="38"/>
      <c r="B32" s="27"/>
      <c r="C32" s="27"/>
      <c r="D32" s="27"/>
      <c r="E32" s="27"/>
      <c r="F32" s="53"/>
      <c r="G32" s="22"/>
      <c r="H32" s="17"/>
      <c r="I32" s="13"/>
    </row>
    <row r="33" spans="1:9" x14ac:dyDescent="0.2">
      <c r="A33" s="38"/>
      <c r="B33" s="27">
        <v>6.1</v>
      </c>
      <c r="C33" s="54" t="s">
        <v>38</v>
      </c>
      <c r="D33" s="55"/>
      <c r="E33" s="54"/>
      <c r="F33" s="56"/>
      <c r="G33" s="55"/>
      <c r="H33" s="57">
        <f>SUM(F13,F21,F22,F23,F24)</f>
        <v>5100</v>
      </c>
      <c r="I33" s="13"/>
    </row>
    <row r="34" spans="1:9" x14ac:dyDescent="0.2">
      <c r="A34" s="21"/>
      <c r="B34" s="22"/>
      <c r="C34" s="27"/>
      <c r="D34" s="27"/>
      <c r="E34" s="27"/>
      <c r="F34" s="53"/>
      <c r="G34" s="22"/>
      <c r="H34" s="17"/>
      <c r="I34" s="13"/>
    </row>
    <row r="35" spans="1:9" x14ac:dyDescent="0.2">
      <c r="A35" s="21"/>
      <c r="B35" s="27">
        <v>6.2</v>
      </c>
      <c r="C35" s="54" t="s">
        <v>114</v>
      </c>
      <c r="D35" s="55"/>
      <c r="E35" s="54"/>
      <c r="F35" s="56"/>
      <c r="G35" s="55"/>
      <c r="H35" s="57">
        <f>SUM(H8:I24)</f>
        <v>0</v>
      </c>
      <c r="I35" s="13"/>
    </row>
    <row r="36" spans="1:9" x14ac:dyDescent="0.2">
      <c r="A36" s="21"/>
      <c r="B36" s="27"/>
      <c r="C36" s="58" t="s">
        <v>8</v>
      </c>
      <c r="D36" s="13"/>
      <c r="E36" s="58" t="s">
        <v>112</v>
      </c>
      <c r="F36" s="59">
        <f>H27</f>
        <v>0</v>
      </c>
      <c r="G36" s="13"/>
      <c r="H36" s="13"/>
      <c r="I36" s="13"/>
    </row>
    <row r="37" spans="1:9" x14ac:dyDescent="0.2">
      <c r="A37" s="21"/>
      <c r="B37" s="27"/>
      <c r="C37" s="60" t="s">
        <v>9</v>
      </c>
      <c r="D37" s="13"/>
      <c r="E37" s="58" t="s">
        <v>113</v>
      </c>
      <c r="F37" s="47">
        <f>I27</f>
        <v>0</v>
      </c>
      <c r="G37" s="13"/>
      <c r="H37" s="13"/>
      <c r="I37" s="13"/>
    </row>
    <row r="38" spans="1:9" ht="13.5" thickBot="1" x14ac:dyDescent="0.25">
      <c r="A38" s="21"/>
      <c r="B38" s="27"/>
      <c r="C38" s="13"/>
      <c r="D38" s="13"/>
      <c r="E38" s="13"/>
      <c r="F38" s="13"/>
      <c r="G38" s="13"/>
      <c r="H38" s="15"/>
      <c r="I38" s="13"/>
    </row>
    <row r="39" spans="1:9" x14ac:dyDescent="0.2">
      <c r="A39" s="21"/>
      <c r="B39" s="27">
        <v>6.3</v>
      </c>
      <c r="C39" s="54" t="s">
        <v>47</v>
      </c>
      <c r="D39" s="55"/>
      <c r="E39" s="55"/>
      <c r="F39" s="55"/>
      <c r="G39" s="55"/>
      <c r="H39" s="57">
        <f>F27</f>
        <v>9800</v>
      </c>
      <c r="I39" s="13"/>
    </row>
    <row r="40" spans="1:9" x14ac:dyDescent="0.2">
      <c r="A40" s="21"/>
      <c r="B40" s="22"/>
      <c r="C40" s="13"/>
      <c r="D40" s="13"/>
      <c r="E40" s="13"/>
      <c r="F40" s="13"/>
      <c r="G40" s="13"/>
      <c r="H40" s="13"/>
      <c r="I40" s="13"/>
    </row>
    <row r="41" spans="1:9" ht="15.75" x14ac:dyDescent="0.2">
      <c r="A41" s="61" t="s">
        <v>37</v>
      </c>
      <c r="B41" s="62"/>
      <c r="C41" s="62"/>
      <c r="D41" s="62"/>
      <c r="E41" s="62"/>
      <c r="F41" s="62"/>
      <c r="G41" s="62"/>
      <c r="H41" s="62"/>
      <c r="I41" s="62"/>
    </row>
    <row r="42" spans="1:9" x14ac:dyDescent="0.2">
      <c r="A42" s="21"/>
      <c r="B42" s="13"/>
      <c r="C42" s="13"/>
      <c r="D42" s="13"/>
      <c r="E42" s="17"/>
      <c r="F42" s="13"/>
      <c r="G42" s="13"/>
      <c r="H42" s="13"/>
      <c r="I42" s="13"/>
    </row>
    <row r="43" spans="1:9" x14ac:dyDescent="0.2">
      <c r="A43" s="38" t="s">
        <v>6</v>
      </c>
      <c r="B43" s="63" t="s">
        <v>116</v>
      </c>
      <c r="C43" s="63"/>
      <c r="D43" s="13"/>
      <c r="E43" s="36"/>
      <c r="F43" s="13"/>
      <c r="G43" s="13"/>
      <c r="H43" s="13"/>
      <c r="I43" s="13"/>
    </row>
    <row r="44" spans="1:9" x14ac:dyDescent="0.2">
      <c r="A44" s="21"/>
      <c r="B44" s="13"/>
      <c r="C44" s="13"/>
      <c r="D44" s="13"/>
      <c r="E44" s="64" t="s">
        <v>108</v>
      </c>
      <c r="F44" s="13"/>
      <c r="G44" s="13"/>
      <c r="H44" s="13"/>
      <c r="I44" s="13"/>
    </row>
    <row r="45" spans="1:9" x14ac:dyDescent="0.2">
      <c r="A45" s="21"/>
      <c r="B45" s="13"/>
      <c r="C45" s="63" t="s">
        <v>48</v>
      </c>
      <c r="D45" s="13"/>
      <c r="E45" s="65">
        <v>0.18</v>
      </c>
      <c r="F45" s="66">
        <f>F8*E45</f>
        <v>396</v>
      </c>
      <c r="G45" s="13"/>
      <c r="H45" s="13"/>
      <c r="I45" s="13"/>
    </row>
    <row r="46" spans="1:9" x14ac:dyDescent="0.2">
      <c r="A46" s="21"/>
      <c r="B46" s="13"/>
      <c r="C46" s="63"/>
      <c r="D46" s="13"/>
      <c r="E46" s="17"/>
      <c r="F46" s="67"/>
      <c r="G46" s="13"/>
      <c r="H46" s="13"/>
      <c r="I46" s="13"/>
    </row>
    <row r="47" spans="1:9" x14ac:dyDescent="0.2">
      <c r="A47" s="21"/>
      <c r="B47" s="13"/>
      <c r="C47" s="63"/>
      <c r="D47" s="13"/>
      <c r="E47" s="68" t="s">
        <v>15</v>
      </c>
      <c r="F47" s="69">
        <v>0</v>
      </c>
      <c r="G47" s="13"/>
      <c r="H47" s="13"/>
      <c r="I47" s="13"/>
    </row>
    <row r="48" spans="1:9" x14ac:dyDescent="0.2">
      <c r="A48" s="21"/>
      <c r="B48" s="13"/>
      <c r="C48" s="63"/>
      <c r="D48" s="13"/>
      <c r="E48" s="68" t="s">
        <v>16</v>
      </c>
      <c r="F48" s="70">
        <f>F45+F45*5%</f>
        <v>415.8</v>
      </c>
      <c r="G48" s="13"/>
      <c r="H48" s="13"/>
      <c r="I48" s="13"/>
    </row>
    <row r="49" spans="1:9" x14ac:dyDescent="0.2">
      <c r="A49" s="21"/>
      <c r="B49" s="13"/>
      <c r="C49" s="63"/>
      <c r="D49" s="13"/>
      <c r="E49" s="68" t="s">
        <v>17</v>
      </c>
      <c r="F49" s="70">
        <f>F48+F48*5%</f>
        <v>436.59000000000003</v>
      </c>
      <c r="G49" s="13"/>
      <c r="H49" s="13"/>
      <c r="I49" s="13"/>
    </row>
    <row r="50" spans="1:9" x14ac:dyDescent="0.2">
      <c r="A50" s="21"/>
      <c r="B50" s="13"/>
      <c r="C50" s="63"/>
      <c r="D50" s="13"/>
      <c r="E50" s="68" t="s">
        <v>18</v>
      </c>
      <c r="F50" s="70">
        <f>F49+F49*5%</f>
        <v>458.41950000000003</v>
      </c>
      <c r="G50" s="13"/>
      <c r="H50" s="13"/>
      <c r="I50" s="13"/>
    </row>
    <row r="51" spans="1:9" x14ac:dyDescent="0.2">
      <c r="A51" s="21"/>
      <c r="B51" s="13"/>
      <c r="C51" s="13"/>
      <c r="D51" s="13"/>
      <c r="E51" s="68" t="s">
        <v>19</v>
      </c>
      <c r="F51" s="70">
        <f>F50+F50*5%</f>
        <v>481.34047500000003</v>
      </c>
      <c r="G51" s="13"/>
      <c r="H51" s="13"/>
      <c r="I51" s="13"/>
    </row>
    <row r="52" spans="1:9" x14ac:dyDescent="0.2">
      <c r="A52" s="21"/>
      <c r="B52" s="13"/>
      <c r="C52" s="13"/>
      <c r="D52" s="21"/>
      <c r="E52" s="17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</sheetData>
  <mergeCells count="4">
    <mergeCell ref="A1:I1"/>
    <mergeCell ref="A41:I41"/>
    <mergeCell ref="A2:I2"/>
    <mergeCell ref="H5:I5"/>
  </mergeCells>
  <phoneticPr fontId="0" type="noConversion"/>
  <pageMargins left="0.56999999999999995" right="0.46" top="0.77" bottom="0.69" header="0.5" footer="0.5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zoomScaleNormal="100" workbookViewId="0">
      <pane ySplit="2" topLeftCell="A3" activePane="bottomLeft" state="frozenSplit"/>
      <selection pane="bottomLeft" activeCell="J5" sqref="J5"/>
    </sheetView>
  </sheetViews>
  <sheetFormatPr defaultRowHeight="12.75" x14ac:dyDescent="0.2"/>
  <cols>
    <col min="1" max="4" width="9.140625" style="2"/>
    <col min="5" max="5" width="11.28515625" style="2" customWidth="1"/>
    <col min="6" max="6" width="9.140625" style="2"/>
    <col min="7" max="7" width="15.85546875" style="2" customWidth="1"/>
    <col min="8" max="8" width="9.140625" style="2"/>
    <col min="9" max="9" width="20.42578125" style="2" customWidth="1"/>
    <col min="10" max="16384" width="9.140625" style="2"/>
  </cols>
  <sheetData>
    <row r="1" spans="1:13" ht="45" customHeight="1" x14ac:dyDescent="0.2">
      <c r="A1" s="149" t="s">
        <v>43</v>
      </c>
      <c r="B1" s="150"/>
      <c r="C1" s="150"/>
      <c r="D1" s="150"/>
      <c r="E1" s="150"/>
      <c r="F1" s="150"/>
      <c r="G1" s="150"/>
      <c r="H1" s="150"/>
      <c r="I1" s="151"/>
      <c r="J1" s="6"/>
      <c r="K1" s="6"/>
      <c r="L1" s="6"/>
      <c r="M1" s="6"/>
    </row>
    <row r="2" spans="1:13" ht="69.75" customHeight="1" x14ac:dyDescent="0.2">
      <c r="A2" s="72" t="s">
        <v>14</v>
      </c>
      <c r="B2" s="5"/>
      <c r="C2" s="5"/>
      <c r="D2" s="5"/>
      <c r="E2" s="5"/>
      <c r="F2" s="5"/>
      <c r="G2" s="5"/>
      <c r="H2" s="5"/>
      <c r="I2" s="114"/>
      <c r="J2" s="6"/>
      <c r="K2" s="6"/>
      <c r="L2" s="6"/>
      <c r="M2" s="6"/>
    </row>
    <row r="3" spans="1:13" x14ac:dyDescent="0.2">
      <c r="A3" s="13"/>
      <c r="B3" s="13"/>
      <c r="C3" s="13"/>
      <c r="D3" s="13"/>
      <c r="E3" s="13"/>
      <c r="F3" s="13"/>
      <c r="G3" s="13"/>
      <c r="H3" s="13"/>
      <c r="I3" s="13"/>
      <c r="J3" s="6"/>
      <c r="K3" s="6"/>
      <c r="L3" s="6"/>
      <c r="M3" s="6"/>
    </row>
    <row r="4" spans="1:13" x14ac:dyDescent="0.2">
      <c r="A4" s="13"/>
      <c r="B4" s="63" t="s">
        <v>20</v>
      </c>
      <c r="C4" s="13"/>
      <c r="D4" s="13"/>
      <c r="E4" s="68"/>
      <c r="F4" s="13"/>
      <c r="G4" s="13"/>
      <c r="H4" s="13"/>
      <c r="I4" s="13"/>
      <c r="J4" s="6"/>
      <c r="K4" s="6"/>
      <c r="L4" s="6"/>
      <c r="M4" s="6"/>
    </row>
    <row r="5" spans="1:13" x14ac:dyDescent="0.2">
      <c r="A5" s="13"/>
      <c r="B5" s="13"/>
      <c r="C5" s="13"/>
      <c r="D5" s="13"/>
      <c r="E5" s="13"/>
      <c r="F5" s="13"/>
      <c r="G5" s="13"/>
      <c r="H5" s="13"/>
      <c r="I5" s="13"/>
      <c r="J5" s="6"/>
      <c r="K5" s="6"/>
      <c r="L5" s="6"/>
      <c r="M5" s="6"/>
    </row>
    <row r="6" spans="1:13" x14ac:dyDescent="0.2">
      <c r="A6" s="13"/>
      <c r="B6" s="13" t="s">
        <v>50</v>
      </c>
      <c r="C6" s="13"/>
      <c r="D6" s="13"/>
      <c r="E6" s="13"/>
      <c r="F6" s="6"/>
      <c r="G6" s="6"/>
      <c r="H6" s="60"/>
      <c r="I6" s="152">
        <f>-'Costi Progetto SW'!F27</f>
        <v>-9800</v>
      </c>
      <c r="J6" s="6"/>
      <c r="K6" s="6"/>
      <c r="L6" s="6"/>
      <c r="M6" s="6"/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53"/>
      <c r="J7" s="6"/>
      <c r="K7" s="6"/>
      <c r="L7" s="6"/>
      <c r="M7" s="6"/>
    </row>
    <row r="8" spans="1:13" x14ac:dyDescent="0.2">
      <c r="A8" s="13"/>
      <c r="B8" s="13" t="s">
        <v>96</v>
      </c>
      <c r="C8" s="13"/>
      <c r="D8" s="13"/>
      <c r="E8" s="13"/>
      <c r="F8" s="13"/>
      <c r="G8" s="13"/>
      <c r="H8" s="13"/>
      <c r="I8" s="154">
        <f>'Costi Progetto SW'!F45</f>
        <v>396</v>
      </c>
      <c r="J8" s="6"/>
      <c r="K8" s="6"/>
      <c r="L8" s="6"/>
      <c r="M8" s="6"/>
    </row>
    <row r="9" spans="1:13" x14ac:dyDescent="0.2">
      <c r="A9" s="13"/>
      <c r="B9" s="13"/>
      <c r="C9" s="13"/>
      <c r="D9" s="13"/>
      <c r="E9" s="13"/>
      <c r="F9" s="13"/>
      <c r="G9" s="13"/>
      <c r="H9" s="13"/>
      <c r="I9" s="153"/>
      <c r="J9" s="6"/>
      <c r="K9" s="6"/>
      <c r="L9" s="6"/>
      <c r="M9" s="6"/>
    </row>
    <row r="10" spans="1:13" x14ac:dyDescent="0.2">
      <c r="A10" s="13"/>
      <c r="B10" s="13" t="s">
        <v>21</v>
      </c>
      <c r="C10" s="13"/>
      <c r="D10" s="13"/>
      <c r="E10" s="13"/>
      <c r="F10" s="13"/>
      <c r="G10" s="13"/>
      <c r="H10" s="13"/>
      <c r="I10" s="155">
        <f>Costo_Liv1*'Costi del Personale'!G7</f>
        <v>8775</v>
      </c>
      <c r="J10" s="6"/>
      <c r="K10" s="6"/>
      <c r="L10" s="6"/>
      <c r="M10" s="6"/>
    </row>
    <row r="11" spans="1:13" x14ac:dyDescent="0.2">
      <c r="A11" s="13"/>
      <c r="B11" s="13" t="s">
        <v>22</v>
      </c>
      <c r="C11" s="13"/>
      <c r="D11" s="13"/>
      <c r="E11" s="13"/>
      <c r="F11" s="13"/>
      <c r="G11" s="13"/>
      <c r="H11" s="13"/>
      <c r="I11" s="155">
        <f>Costo_Liv2*'Costi del Personale'!G8</f>
        <v>32625</v>
      </c>
      <c r="J11" s="6"/>
      <c r="K11" s="6"/>
      <c r="L11" s="6"/>
      <c r="M11" s="6"/>
    </row>
    <row r="12" spans="1:13" x14ac:dyDescent="0.2">
      <c r="A12" s="13"/>
      <c r="B12" s="13" t="s">
        <v>23</v>
      </c>
      <c r="C12" s="13"/>
      <c r="D12" s="13"/>
      <c r="E12" s="13"/>
      <c r="F12" s="13"/>
      <c r="G12" s="13"/>
      <c r="H12" s="13"/>
      <c r="I12" s="155">
        <f>Costo_Liv3*'Costi del Personale'!G9</f>
        <v>3450</v>
      </c>
      <c r="J12" s="6"/>
    </row>
    <row r="13" spans="1:13" x14ac:dyDescent="0.2">
      <c r="A13" s="13"/>
      <c r="B13" s="13" t="s">
        <v>95</v>
      </c>
      <c r="C13" s="13"/>
      <c r="D13" s="13"/>
      <c r="E13" s="13"/>
      <c r="F13" s="13"/>
      <c r="G13" s="13"/>
      <c r="H13" s="13"/>
      <c r="I13" s="155">
        <f>'Costi del Personale'!D10*'Costi del Personale'!G10</f>
        <v>1750</v>
      </c>
      <c r="J13" s="6"/>
    </row>
    <row r="14" spans="1:13" x14ac:dyDescent="0.2">
      <c r="A14" s="13"/>
      <c r="B14" s="63" t="s">
        <v>24</v>
      </c>
      <c r="C14" s="13"/>
      <c r="D14" s="13"/>
      <c r="E14" s="13"/>
      <c r="F14" s="13"/>
      <c r="G14" s="13"/>
      <c r="H14" s="13"/>
      <c r="I14" s="156">
        <f>SUM(I10:I13)</f>
        <v>46600</v>
      </c>
      <c r="J14" s="6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57"/>
      <c r="J15" s="6"/>
    </row>
    <row r="16" spans="1:13" x14ac:dyDescent="0.2">
      <c r="A16" s="13"/>
      <c r="B16" s="63" t="s">
        <v>25</v>
      </c>
      <c r="C16" s="63"/>
      <c r="D16" s="63"/>
      <c r="E16" s="13"/>
      <c r="F16" s="13"/>
      <c r="G16" s="13"/>
      <c r="H16" s="13"/>
      <c r="I16" s="156">
        <f>I14/(Num_Camp_Sett*52)</f>
        <v>2.6592102259758046</v>
      </c>
      <c r="J16" s="6"/>
    </row>
    <row r="17" spans="1:10" x14ac:dyDescent="0.2">
      <c r="A17" s="13"/>
      <c r="B17" s="13"/>
      <c r="C17" s="13"/>
      <c r="D17" s="13"/>
      <c r="E17" s="13"/>
      <c r="F17" s="13"/>
      <c r="G17" s="158"/>
      <c r="H17" s="13"/>
      <c r="I17" s="13"/>
      <c r="J17" s="6"/>
    </row>
    <row r="18" spans="1:10" x14ac:dyDescent="0.2">
      <c r="A18" s="13"/>
      <c r="B18" s="63"/>
      <c r="C18" s="13"/>
      <c r="D18" s="13"/>
      <c r="E18" s="13"/>
      <c r="F18" s="13"/>
      <c r="G18" s="13"/>
      <c r="H18" s="13"/>
      <c r="I18" s="13"/>
      <c r="J18" s="6"/>
    </row>
    <row r="19" spans="1:10" x14ac:dyDescent="0.2">
      <c r="A19" s="13"/>
      <c r="B19" s="13"/>
      <c r="C19" s="13"/>
      <c r="D19" s="13"/>
      <c r="E19" s="159"/>
      <c r="F19" s="159"/>
      <c r="G19" s="13"/>
      <c r="H19" s="13"/>
      <c r="I19" s="159"/>
      <c r="J19" s="6"/>
    </row>
    <row r="20" spans="1:10" x14ac:dyDescent="0.2">
      <c r="A20" s="13"/>
      <c r="B20" s="13"/>
      <c r="C20" s="13"/>
      <c r="D20" s="13"/>
      <c r="E20" s="159" t="s">
        <v>52</v>
      </c>
      <c r="F20" s="23"/>
      <c r="G20" s="68" t="s">
        <v>51</v>
      </c>
      <c r="H20" s="13"/>
      <c r="I20" s="159" t="s">
        <v>49</v>
      </c>
      <c r="J20" s="6"/>
    </row>
    <row r="21" spans="1:10" x14ac:dyDescent="0.2">
      <c r="A21" s="13"/>
      <c r="B21" s="13"/>
      <c r="C21" s="21" t="s">
        <v>15</v>
      </c>
      <c r="D21" s="13"/>
      <c r="E21" s="160">
        <f>'Costi Progetto SW'!F27</f>
        <v>9800</v>
      </c>
      <c r="F21" s="37"/>
      <c r="G21" s="161">
        <f>I14</f>
        <v>46600</v>
      </c>
      <c r="H21" s="13"/>
      <c r="I21" s="156">
        <f>G21-E21</f>
        <v>36800</v>
      </c>
      <c r="J21" s="6"/>
    </row>
    <row r="22" spans="1:10" x14ac:dyDescent="0.2">
      <c r="A22" s="13"/>
      <c r="B22" s="13"/>
      <c r="C22" s="21" t="s">
        <v>16</v>
      </c>
      <c r="D22" s="13"/>
      <c r="E22" s="160">
        <f>'Costi Progetto SW'!F48</f>
        <v>415.8</v>
      </c>
      <c r="F22" s="37"/>
      <c r="G22" s="161">
        <f>I14</f>
        <v>46600</v>
      </c>
      <c r="H22" s="13"/>
      <c r="I22" s="156">
        <f>IF(I21&lt;0, SUM(I21,G22)-E22,G22-E22)</f>
        <v>46184.2</v>
      </c>
      <c r="J22" s="6"/>
    </row>
    <row r="23" spans="1:10" x14ac:dyDescent="0.2">
      <c r="A23" s="13"/>
      <c r="B23" s="13"/>
      <c r="C23" s="21" t="s">
        <v>17</v>
      </c>
      <c r="D23" s="13"/>
      <c r="E23" s="160">
        <f>'Costi Progetto SW'!F49</f>
        <v>436.59000000000003</v>
      </c>
      <c r="F23" s="37"/>
      <c r="G23" s="161">
        <f>I14</f>
        <v>46600</v>
      </c>
      <c r="H23" s="13"/>
      <c r="I23" s="156">
        <f>IF(I22&lt;0, SUM(I22,G23)-E23,G23-E23)</f>
        <v>46163.41</v>
      </c>
      <c r="J23" s="6"/>
    </row>
    <row r="24" spans="1:10" x14ac:dyDescent="0.2">
      <c r="A24" s="13"/>
      <c r="B24" s="13"/>
      <c r="C24" s="21" t="s">
        <v>18</v>
      </c>
      <c r="D24" s="13"/>
      <c r="E24" s="160">
        <f>'Costi Progetto SW'!F50</f>
        <v>458.41950000000003</v>
      </c>
      <c r="F24" s="37"/>
      <c r="G24" s="161">
        <f>I14</f>
        <v>46600</v>
      </c>
      <c r="H24" s="13"/>
      <c r="I24" s="156">
        <f>IF(I23&lt;0, SUM(I23,G24)-E24,G24-E24)</f>
        <v>46141.580499999996</v>
      </c>
      <c r="J24" s="6"/>
    </row>
    <row r="25" spans="1:10" x14ac:dyDescent="0.2">
      <c r="A25" s="13"/>
      <c r="B25" s="13"/>
      <c r="C25" s="21" t="s">
        <v>19</v>
      </c>
      <c r="D25" s="13"/>
      <c r="E25" s="160">
        <f>'Costi Progetto SW'!F51</f>
        <v>481.34047500000003</v>
      </c>
      <c r="F25" s="37"/>
      <c r="G25" s="161">
        <f>I14</f>
        <v>46600</v>
      </c>
      <c r="H25" s="13"/>
      <c r="I25" s="156">
        <f>IF(I24&lt;0, SUM(I24,G25)-E25,G25-E25)</f>
        <v>46118.659525000003</v>
      </c>
      <c r="J25" s="6"/>
    </row>
    <row r="26" spans="1:10" ht="13.5" thickBot="1" x14ac:dyDescent="0.25">
      <c r="A26" s="13"/>
      <c r="B26" s="13"/>
      <c r="C26" s="13"/>
      <c r="D26" s="13"/>
      <c r="E26" s="37"/>
      <c r="F26" s="37"/>
      <c r="G26" s="13"/>
      <c r="H26" s="162"/>
      <c r="I26" s="163"/>
      <c r="J26" s="6"/>
    </row>
    <row r="27" spans="1:10" ht="19.5" thickBot="1" x14ac:dyDescent="0.35">
      <c r="A27" s="63"/>
      <c r="B27" s="63"/>
      <c r="C27" s="63"/>
      <c r="D27" s="63"/>
      <c r="E27" s="24"/>
      <c r="F27" s="164"/>
      <c r="G27" s="165" t="s">
        <v>53</v>
      </c>
      <c r="H27" s="166"/>
      <c r="I27" s="167">
        <f>SUM(I21:I25)</f>
        <v>221407.85002499999</v>
      </c>
      <c r="J27" s="6"/>
    </row>
    <row r="28" spans="1:10" x14ac:dyDescent="0.2">
      <c r="A28" s="22"/>
      <c r="B28" s="22"/>
      <c r="C28" s="22"/>
      <c r="D28" s="22"/>
      <c r="E28" s="168"/>
      <c r="F28" s="168"/>
      <c r="G28" s="169"/>
      <c r="H28" s="170"/>
      <c r="I28" s="22"/>
      <c r="J28" s="6"/>
    </row>
    <row r="29" spans="1:10" x14ac:dyDescent="0.2">
      <c r="J29" s="6"/>
    </row>
    <row r="30" spans="1:10" x14ac:dyDescent="0.2">
      <c r="J30" s="6"/>
    </row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</sheetData>
  <mergeCells count="2">
    <mergeCell ref="A1:I1"/>
    <mergeCell ref="A2:I2"/>
  </mergeCells>
  <phoneticPr fontId="0" type="noConversion"/>
  <pageMargins left="0.75" right="0.75" top="1" bottom="1" header="0.5" footer="0.5"/>
  <pageSetup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Strumenti in uso</vt:lpstr>
      <vt:lpstr>Costi del Personale</vt:lpstr>
      <vt:lpstr>Costi Progetto SW</vt:lpstr>
      <vt:lpstr>Verifica il R.O.I.</vt:lpstr>
      <vt:lpstr>Costo_Liv1</vt:lpstr>
      <vt:lpstr>Costo_Liv2</vt:lpstr>
      <vt:lpstr>Costo_Liv3</vt:lpstr>
      <vt:lpstr>Num_Camp_Sett</vt:lpstr>
      <vt:lpstr>Num_Strum</vt:lpstr>
    </vt:vector>
  </TitlesOfParts>
  <Company>Labtronics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sbolton</dc:creator>
  <cp:lastModifiedBy>Paolo Borghi</cp:lastModifiedBy>
  <cp:lastPrinted>2007-12-29T22:33:39Z</cp:lastPrinted>
  <dcterms:created xsi:type="dcterms:W3CDTF">2007-11-22T13:57:33Z</dcterms:created>
  <dcterms:modified xsi:type="dcterms:W3CDTF">2014-06-27T16:57:46Z</dcterms:modified>
</cp:coreProperties>
</file>